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현재_통합_문서"/>
  <bookViews>
    <workbookView xWindow="360" yWindow="75" windowWidth="16560" windowHeight="11370"/>
  </bookViews>
  <sheets>
    <sheet name="원가 (안전관리비 자동계산)" sheetId="12" r:id="rId1"/>
    <sheet name="원가" sheetId="7" r:id="rId2"/>
    <sheet name="적용기준" sheetId="11" r:id="rId3"/>
  </sheets>
  <externalReferences>
    <externalReference r:id="rId4"/>
    <externalReference r:id="rId5"/>
  </externalReferences>
  <definedNames>
    <definedName name="_Fill" localSheetId="0" hidden="1">[1]날개벽수량표!#REF!</definedName>
    <definedName name="_Fill" hidden="1">[1]날개벽수량표!#REF!</definedName>
    <definedName name="_xlnm.Print_Area" localSheetId="1">원가!$A$1:$H$34</definedName>
    <definedName name="_xlnm.Print_Area" localSheetId="0">'원가 (안전관리비 자동계산)'!$A$1:$H$42</definedName>
    <definedName name="구분">적용기준!$A:$A</definedName>
    <definedName name="원가" localSheetId="0" hidden="1">[2]날개벽수량표!#REF!</definedName>
    <definedName name="원가" hidden="1">[2]날개벽수량표!#REF!</definedName>
    <definedName name="일" localSheetId="0" hidden="1">#REF!</definedName>
    <definedName name="일" hidden="1">#REF!</definedName>
  </definedNames>
  <calcPr calcId="145621"/>
</workbook>
</file>

<file path=xl/calcChain.xml><?xml version="1.0" encoding="utf-8"?>
<calcChain xmlns="http://schemas.openxmlformats.org/spreadsheetml/2006/main">
  <c r="M41" i="12" l="1"/>
  <c r="D41" i="12" l="1"/>
  <c r="D6" i="12"/>
  <c r="N6" i="12" s="1"/>
  <c r="D38" i="12"/>
  <c r="N38" i="12" s="1"/>
  <c r="D12" i="12"/>
  <c r="D12" i="7" s="1"/>
  <c r="D9" i="12"/>
  <c r="N9" i="12" s="1"/>
  <c r="N7" i="12"/>
  <c r="N13" i="12"/>
  <c r="N17" i="12"/>
  <c r="M8" i="12"/>
  <c r="M32" i="12"/>
  <c r="L8" i="12"/>
  <c r="L32" i="12"/>
  <c r="D3" i="7"/>
  <c r="C2" i="7"/>
  <c r="D13" i="7"/>
  <c r="D7" i="7"/>
  <c r="I37" i="12"/>
  <c r="H37" i="12" s="1"/>
  <c r="J37" i="12" s="1"/>
  <c r="I36" i="12"/>
  <c r="H36" i="12" s="1"/>
  <c r="J36" i="12" s="1"/>
  <c r="I25" i="12"/>
  <c r="H25" i="12"/>
  <c r="I24" i="12"/>
  <c r="H24" i="12" s="1"/>
  <c r="I23" i="12"/>
  <c r="H23" i="12" s="1"/>
  <c r="I22" i="12"/>
  <c r="H22" i="12" s="1"/>
  <c r="I21" i="12"/>
  <c r="H21" i="12" s="1"/>
  <c r="J21" i="12" s="1"/>
  <c r="I20" i="12"/>
  <c r="H20" i="12" s="1"/>
  <c r="I19" i="12"/>
  <c r="H19" i="12" s="1"/>
  <c r="I18" i="12"/>
  <c r="H18" i="12" s="1"/>
  <c r="J18" i="12" s="1"/>
  <c r="I16" i="12"/>
  <c r="H16" i="12" s="1"/>
  <c r="J16" i="12" s="1"/>
  <c r="I15" i="12"/>
  <c r="H15" i="12"/>
  <c r="J15" i="12" s="1"/>
  <c r="I14" i="12"/>
  <c r="H14" i="12" s="1"/>
  <c r="I10" i="12"/>
  <c r="H10" i="12" s="1"/>
  <c r="D8" i="12"/>
  <c r="I21" i="7"/>
  <c r="H21" i="7" s="1"/>
  <c r="J21" i="7" s="1"/>
  <c r="I15" i="7"/>
  <c r="H15" i="7" s="1"/>
  <c r="J15" i="7" s="1"/>
  <c r="I22" i="7"/>
  <c r="H22" i="7" s="1"/>
  <c r="I20" i="7"/>
  <c r="H20" i="7" s="1"/>
  <c r="I18" i="7"/>
  <c r="H18" i="7" s="1"/>
  <c r="J18" i="7" s="1"/>
  <c r="I14" i="7"/>
  <c r="H14" i="7" s="1"/>
  <c r="J14" i="7" s="1"/>
  <c r="I16" i="7"/>
  <c r="H16" i="7"/>
  <c r="J16" i="7" s="1"/>
  <c r="D25" i="7"/>
  <c r="I25" i="7"/>
  <c r="H25" i="7" s="1"/>
  <c r="J25" i="7" s="1"/>
  <c r="I24" i="7"/>
  <c r="H24" i="7" s="1"/>
  <c r="J24" i="7" s="1"/>
  <c r="I19" i="7"/>
  <c r="H19" i="7" s="1"/>
  <c r="J19" i="7" s="1"/>
  <c r="D19" i="7"/>
  <c r="I29" i="7"/>
  <c r="H29" i="7" s="1"/>
  <c r="J29" i="7" s="1"/>
  <c r="B1" i="11"/>
  <c r="I28" i="7"/>
  <c r="H28" i="7" s="1"/>
  <c r="J28" i="7" s="1"/>
  <c r="I23" i="7"/>
  <c r="H23" i="7"/>
  <c r="J23" i="7" s="1"/>
  <c r="I10" i="7"/>
  <c r="H10" i="7" s="1"/>
  <c r="D18" i="7"/>
  <c r="D24" i="7"/>
  <c r="D8" i="7"/>
  <c r="N8" i="12"/>
  <c r="M25" i="12"/>
  <c r="L25" i="12"/>
  <c r="J25" i="12"/>
  <c r="D32" i="12" l="1"/>
  <c r="N32" i="12" s="1"/>
  <c r="D30" i="7"/>
  <c r="N12" i="12"/>
  <c r="D9" i="7"/>
  <c r="D16" i="7" s="1"/>
  <c r="D25" i="12"/>
  <c r="N25" i="12" s="1"/>
  <c r="J22" i="12"/>
  <c r="D22" i="12"/>
  <c r="M22" i="12"/>
  <c r="L22" i="12"/>
  <c r="D19" i="12"/>
  <c r="M19" i="12"/>
  <c r="J19" i="12"/>
  <c r="L19" i="12"/>
  <c r="J10" i="7"/>
  <c r="D10" i="7"/>
  <c r="D11" i="7" s="1"/>
  <c r="D23" i="7" s="1"/>
  <c r="L10" i="12"/>
  <c r="L11" i="12" s="1"/>
  <c r="D10" i="12"/>
  <c r="M10" i="12"/>
  <c r="M11" i="12" s="1"/>
  <c r="J10" i="12"/>
  <c r="J20" i="7"/>
  <c r="J14" i="12"/>
  <c r="D20" i="12"/>
  <c r="J20" i="12"/>
  <c r="M20" i="12"/>
  <c r="M21" i="12" s="1"/>
  <c r="L20" i="12"/>
  <c r="L21" i="12" s="1"/>
  <c r="J22" i="7"/>
  <c r="D22" i="7"/>
  <c r="J23" i="12"/>
  <c r="M23" i="12"/>
  <c r="L23" i="12"/>
  <c r="D15" i="7"/>
  <c r="M24" i="12"/>
  <c r="L24" i="12"/>
  <c r="J24" i="12"/>
  <c r="D24" i="12"/>
  <c r="L14" i="12"/>
  <c r="M14" i="12"/>
  <c r="L15" i="12"/>
  <c r="M15" i="12"/>
  <c r="D14" i="7" l="1"/>
  <c r="D26" i="7" s="1"/>
  <c r="D27" i="7" s="1"/>
  <c r="D28" i="7" s="1"/>
  <c r="D29" i="7" s="1"/>
  <c r="D31" i="7" s="1"/>
  <c r="D20" i="7"/>
  <c r="D21" i="7" s="1"/>
  <c r="N22" i="12"/>
  <c r="N10" i="12"/>
  <c r="D11" i="12"/>
  <c r="N11" i="12"/>
  <c r="N19" i="12"/>
  <c r="D21" i="12"/>
  <c r="N21" i="12" s="1"/>
  <c r="N20" i="12"/>
  <c r="N24" i="12"/>
  <c r="M28" i="12"/>
  <c r="L28" i="12"/>
  <c r="D15" i="12" l="1"/>
  <c r="N15" i="12" s="1"/>
  <c r="D14" i="12"/>
  <c r="D23" i="12"/>
  <c r="N23" i="12" s="1"/>
  <c r="D32" i="7"/>
  <c r="D33" i="7" s="1"/>
  <c r="L29" i="12"/>
  <c r="M29" i="12"/>
  <c r="N14" i="12" l="1"/>
  <c r="D28" i="12"/>
  <c r="F33" i="7"/>
  <c r="K16" i="7"/>
  <c r="K18" i="7"/>
  <c r="M30" i="12"/>
  <c r="M31" i="12" s="1"/>
  <c r="L30" i="12"/>
  <c r="L31" i="12" s="1"/>
  <c r="L33" i="12" l="1"/>
  <c r="L34" i="12" s="1"/>
  <c r="L35" i="12" s="1"/>
  <c r="N28" i="12"/>
  <c r="D29" i="12"/>
  <c r="M33" i="12"/>
  <c r="D30" i="12" l="1"/>
  <c r="N29" i="12"/>
  <c r="L18" i="12"/>
  <c r="L16" i="12"/>
  <c r="M34" i="12"/>
  <c r="M35" i="12" s="1"/>
  <c r="L26" i="12" l="1"/>
  <c r="N30" i="12"/>
  <c r="D31" i="12"/>
  <c r="N31" i="12" s="1"/>
  <c r="M18" i="12"/>
  <c r="M16" i="12"/>
  <c r="L27" i="12"/>
  <c r="D33" i="12" l="1"/>
  <c r="L36" i="12"/>
  <c r="L37" i="12" s="1"/>
  <c r="L39" i="12" s="1"/>
  <c r="M26" i="12"/>
  <c r="N33" i="12" l="1"/>
  <c r="D34" i="12"/>
  <c r="N34" i="12" s="1"/>
  <c r="M27" i="12"/>
  <c r="L40" i="12"/>
  <c r="L42" i="12" s="1"/>
  <c r="D35" i="12" l="1"/>
  <c r="M36" i="12"/>
  <c r="M37" i="12" s="1"/>
  <c r="E18" i="12" l="1"/>
  <c r="D18" i="12"/>
  <c r="N18" i="12" s="1"/>
  <c r="N35" i="12"/>
  <c r="D16" i="12"/>
  <c r="E16" i="12"/>
  <c r="M39" i="12"/>
  <c r="N16" i="12" l="1"/>
  <c r="D26" i="12"/>
  <c r="M40" i="12"/>
  <c r="M42" i="12" s="1"/>
  <c r="N26" i="12" l="1"/>
  <c r="D27" i="12"/>
  <c r="N27" i="12" l="1"/>
  <c r="D36" i="12"/>
  <c r="N36" i="12" l="1"/>
  <c r="D37" i="12"/>
  <c r="N37" i="12" s="1"/>
  <c r="D39" i="12" l="1"/>
  <c r="N39" i="12" l="1"/>
  <c r="D40" i="12"/>
  <c r="N40" i="12" s="1"/>
  <c r="D42" i="12" l="1"/>
  <c r="F42" i="12" s="1"/>
  <c r="N42" i="12" l="1"/>
</calcChain>
</file>

<file path=xl/comments1.xml><?xml version="1.0" encoding="utf-8"?>
<comments xmlns="http://schemas.openxmlformats.org/spreadsheetml/2006/main">
  <authors>
    <author>이한울</author>
    <author>hanul</author>
  </authors>
  <commentList>
    <comment ref="D7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재료비에서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D1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도급금액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관급자재합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건설공사를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건설업자가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시공시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적용제외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산재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가입증명서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미가입시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감액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 xml:space="preserve">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근로복지공단에서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완납증명원</t>
        </r>
      </text>
    </comment>
    <comment ref="D16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공사금액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사용계획서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제출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거래명세표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반입사진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착용하여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작업중인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</t>
        </r>
      </text>
    </comment>
    <comment ref="D18" authorId="1">
      <text>
        <r>
          <rPr>
            <b/>
            <sz val="9"/>
            <color indexed="81"/>
            <rFont val="Tahoma"/>
            <family val="2"/>
          </rPr>
          <t>hanul: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예정금액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억이상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당해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사업장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근로자퇴직공제부금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납부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확인서</t>
        </r>
      </text>
    </comment>
    <comment ref="D19" authorId="1">
      <text>
        <r>
          <rPr>
            <b/>
            <sz val="9"/>
            <color indexed="81"/>
            <rFont val="Tahoma"/>
            <family val="2"/>
          </rPr>
          <t xml:space="preserve">hanul:
</t>
        </r>
        <r>
          <rPr>
            <sz val="9"/>
            <color indexed="81"/>
            <rFont val="돋움"/>
            <family val="3"/>
            <charset val="129"/>
          </rPr>
          <t>전기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통신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소방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문화재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수리공사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사용계획서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제출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거래명세표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반입사진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</t>
        </r>
      </text>
    </comment>
    <comment ref="D20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가입대상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공사기간이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</t>
        </r>
        <r>
          <rPr>
            <b/>
            <sz val="9"/>
            <color indexed="81"/>
            <rFont val="돋움"/>
            <family val="3"/>
            <charset val="129"/>
          </rPr>
          <t>※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공사는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 xml:space="preserve">
착공시</t>
        </r>
        <r>
          <rPr>
            <sz val="9"/>
            <color indexed="81"/>
            <rFont val="Tahoma"/>
            <family val="2"/>
          </rPr>
          <t xml:space="preserve">
 -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가입증명서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납입확인서</t>
        </r>
      </text>
    </comment>
    <comment ref="D24" authorId="1">
      <text>
        <r>
          <rPr>
            <b/>
            <sz val="9"/>
            <color indexed="81"/>
            <rFont val="Tahoma"/>
            <family val="2"/>
          </rPr>
          <t>hanul: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모든공사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대상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하도급대금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직접지급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동의서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발급시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불필요</t>
        </r>
      </text>
    </comment>
    <comment ref="E2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전문건설업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공사일경우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미적용</t>
        </r>
      </text>
    </comment>
    <comment ref="D38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일반관리비와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5</t>
        </r>
        <r>
          <rPr>
            <sz val="9"/>
            <color indexed="81"/>
            <rFont val="돋움"/>
            <family val="3"/>
            <charset val="129"/>
          </rPr>
          <t xml:space="preserve">톤이하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수집운반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중간처리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확인서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사업장폐기물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관리대장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건설폐기물간이인계서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하늘색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연두색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종이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돋움"/>
            <family val="3"/>
            <charset val="129"/>
          </rPr>
          <t xml:space="preserve">톤이상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지방자치단체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돋움"/>
            <family val="3"/>
            <charset val="129"/>
          </rPr>
          <t>건설폐기물처리계획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신고수리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통보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수집운반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중간처리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확인서
</t>
        </r>
        <r>
          <rPr>
            <sz val="9"/>
            <color indexed="81"/>
            <rFont val="Tahoma"/>
            <family val="2"/>
          </rPr>
          <t xml:space="preserve"> -  </t>
        </r>
        <r>
          <rPr>
            <sz val="9"/>
            <color indexed="81"/>
            <rFont val="돋움"/>
            <family val="3"/>
            <charset val="129"/>
          </rPr>
          <t>사업장폐기물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관리대장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건설폐기물간이인계서</t>
        </r>
      </text>
    </comment>
  </commentList>
</comments>
</file>

<file path=xl/comments2.xml><?xml version="1.0" encoding="utf-8"?>
<comments xmlns="http://schemas.openxmlformats.org/spreadsheetml/2006/main">
  <authors>
    <author>이한울</author>
    <author>hanul</author>
  </authors>
  <commentList>
    <comment ref="D7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재료비에서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D1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도급금액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돋움"/>
            <family val="3"/>
            <charset val="129"/>
          </rPr>
          <t>관급자재합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건설공사를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건설업자가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시공시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적용제외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산재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가입증명서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미가입시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감액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 xml:space="preserve">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근로복지공단에서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완납증명원</t>
        </r>
      </text>
    </comment>
    <comment ref="D16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공사금액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사용계획서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제출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거래명세표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반입사진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착용하여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작업중인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</t>
        </r>
      </text>
    </comment>
    <comment ref="D18" authorId="1">
      <text>
        <r>
          <rPr>
            <b/>
            <sz val="9"/>
            <color indexed="81"/>
            <rFont val="Tahoma"/>
            <family val="2"/>
          </rPr>
          <t>hanul: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예정금액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억이상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당해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사업장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근로자퇴직공제부금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납부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확인서</t>
        </r>
      </text>
    </comment>
    <comment ref="D19" authorId="1">
      <text>
        <r>
          <rPr>
            <b/>
            <sz val="9"/>
            <color indexed="81"/>
            <rFont val="Tahoma"/>
            <family val="2"/>
          </rPr>
          <t>hanul: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착공시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사용계획서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제출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거래명세표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반입사진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현장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</t>
        </r>
      </text>
    </comment>
    <comment ref="F19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160613 </t>
        </r>
        <r>
          <rPr>
            <sz val="9"/>
            <color indexed="81"/>
            <rFont val="돋움"/>
            <family val="3"/>
            <charset val="129"/>
          </rPr>
          <t>수정</t>
        </r>
      </text>
    </comment>
    <comment ref="D20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가입대상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공사기간이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공사
</t>
        </r>
        <r>
          <rPr>
            <b/>
            <sz val="9"/>
            <color indexed="81"/>
            <rFont val="돋움"/>
            <family val="3"/>
            <charset val="129"/>
          </rPr>
          <t>※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공사는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 xml:space="preserve">
착공시</t>
        </r>
        <r>
          <rPr>
            <sz val="9"/>
            <color indexed="81"/>
            <rFont val="Tahoma"/>
            <family val="2"/>
          </rPr>
          <t xml:space="preserve">
 -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가입증명서
준공시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납입확인서</t>
        </r>
      </text>
    </comment>
    <comment ref="D24" authorId="1">
      <text>
        <r>
          <rPr>
            <b/>
            <sz val="9"/>
            <color indexed="81"/>
            <rFont val="Tahoma"/>
            <family val="2"/>
          </rPr>
          <t>hanul: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모든공사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대상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하도급대금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직접지급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동의서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발급시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불필요</t>
        </r>
      </text>
    </comment>
    <comment ref="E2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전문건설업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공사일경우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미적용</t>
        </r>
      </text>
    </comment>
    <comment ref="F2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160613 </t>
        </r>
        <r>
          <rPr>
            <sz val="9"/>
            <color indexed="81"/>
            <rFont val="돋움"/>
            <family val="3"/>
            <charset val="129"/>
          </rPr>
          <t>추가</t>
        </r>
      </text>
    </comment>
    <comment ref="F25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160613 </t>
        </r>
        <r>
          <rPr>
            <sz val="9"/>
            <color indexed="81"/>
            <rFont val="돋움"/>
            <family val="3"/>
            <charset val="129"/>
          </rPr>
          <t>추가</t>
        </r>
      </text>
    </comment>
    <comment ref="D30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5</t>
        </r>
        <r>
          <rPr>
            <sz val="9"/>
            <color indexed="81"/>
            <rFont val="돋움"/>
            <family val="3"/>
            <charset val="129"/>
          </rPr>
          <t xml:space="preserve">톤이하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수집운반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중간처리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확인서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사업장폐기물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관리대장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건설폐기물간이인계서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하늘색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연두색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종이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 xml:space="preserve">세금계산서
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돋움"/>
            <family val="3"/>
            <charset val="129"/>
          </rPr>
          <t xml:space="preserve">톤이상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지방자치단체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돋움"/>
            <family val="3"/>
            <charset val="129"/>
          </rPr>
          <t>건설폐기물처리계획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신고수리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통보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수집운반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중간처리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확인서
</t>
        </r>
        <r>
          <rPr>
            <sz val="9"/>
            <color indexed="81"/>
            <rFont val="Tahoma"/>
            <family val="2"/>
          </rPr>
          <t xml:space="preserve"> -  </t>
        </r>
        <r>
          <rPr>
            <sz val="9"/>
            <color indexed="81"/>
            <rFont val="돋움"/>
            <family val="3"/>
            <charset val="129"/>
          </rPr>
          <t>사업장폐기물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관리대장
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건설폐기물간이인계서</t>
        </r>
      </text>
    </comment>
    <comment ref="D31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160613 </t>
        </r>
        <r>
          <rPr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comments3.xml><?xml version="1.0" encoding="utf-8"?>
<comments xmlns="http://schemas.openxmlformats.org/spreadsheetml/2006/main">
  <authors>
    <author>이한울</author>
  </authors>
  <commentList>
    <comment ref="O4" authorId="0">
      <text>
        <r>
          <rPr>
            <b/>
            <sz val="9"/>
            <color indexed="81"/>
            <rFont val="돋움"/>
            <family val="3"/>
            <charset val="129"/>
          </rPr>
          <t>이한울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토목공사</t>
        </r>
        <r>
          <rPr>
            <sz val="9"/>
            <color indexed="81"/>
            <rFont val="Tahoma"/>
            <family val="2"/>
          </rPr>
          <t xml:space="preserve">: 0.41%
</t>
        </r>
        <r>
          <rPr>
            <sz val="9"/>
            <color indexed="81"/>
            <rFont val="돋움"/>
            <family val="3"/>
            <charset val="129"/>
          </rPr>
          <t>건축공사</t>
        </r>
        <r>
          <rPr>
            <sz val="9"/>
            <color indexed="81"/>
            <rFont val="Tahoma"/>
            <family val="2"/>
          </rPr>
          <t xml:space="preserve">: 0.07%
</t>
        </r>
        <r>
          <rPr>
            <sz val="9"/>
            <color indexed="81"/>
            <rFont val="돋움"/>
            <family val="3"/>
            <charset val="129"/>
          </rPr>
          <t>산업환경설비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조경</t>
        </r>
        <r>
          <rPr>
            <sz val="9"/>
            <color indexed="81"/>
            <rFont val="Tahoma"/>
            <family val="2"/>
          </rPr>
          <t>: 0.13%</t>
        </r>
      </text>
    </comment>
  </commentList>
</comments>
</file>

<file path=xl/sharedStrings.xml><?xml version="1.0" encoding="utf-8"?>
<sst xmlns="http://schemas.openxmlformats.org/spreadsheetml/2006/main" count="221" uniqueCount="105">
  <si>
    <t>재료비</t>
  </si>
  <si>
    <t>노무비</t>
  </si>
  <si>
    <t>공  사  원  가  계  산  서</t>
  </si>
  <si>
    <t>구          분</t>
  </si>
  <si>
    <t>금           액</t>
  </si>
  <si>
    <t>비                  고</t>
  </si>
  <si>
    <t>비          목</t>
  </si>
  <si>
    <t>순    공    사    원    가</t>
  </si>
  <si>
    <t>직 접 재 료 비</t>
  </si>
  <si>
    <t>작 업 부 산 물</t>
  </si>
  <si>
    <t>간 접 노 무 비</t>
  </si>
  <si>
    <t>(가)</t>
  </si>
  <si>
    <t>×</t>
  </si>
  <si>
    <t>산 재 보 험 료</t>
  </si>
  <si>
    <t>(B)</t>
  </si>
  <si>
    <t>안전관리비(비율)</t>
  </si>
  <si>
    <t>고  용   보  험</t>
  </si>
  <si>
    <t>기  타   경  비</t>
  </si>
  <si>
    <t>(A+B)</t>
  </si>
  <si>
    <t>합                   계</t>
  </si>
  <si>
    <t>(A+B+C)</t>
  </si>
  <si>
    <t>이                    윤     (E)</t>
  </si>
  <si>
    <t>(B+C+D)</t>
  </si>
  <si>
    <t>총             원             가</t>
  </si>
  <si>
    <t>부             가             세</t>
  </si>
  <si>
    <t>총원가</t>
  </si>
  <si>
    <t>합                             계</t>
  </si>
  <si>
    <t>산   출  경  비</t>
    <phoneticPr fontId="3" type="noConversion"/>
  </si>
  <si>
    <t>(A+가)</t>
    <phoneticPr fontId="2" type="noConversion"/>
  </si>
  <si>
    <t>안전관리비기본경비</t>
    <phoneticPr fontId="2" type="noConversion"/>
  </si>
  <si>
    <t>퇴직공제부금비</t>
    <phoneticPr fontId="2" type="noConversion"/>
  </si>
  <si>
    <t>(가)</t>
    <phoneticPr fontId="2" type="noConversion"/>
  </si>
  <si>
    <t>환  경  보 전 비</t>
    <phoneticPr fontId="2" type="noConversion"/>
  </si>
  <si>
    <t>건 강 보 험 료</t>
    <phoneticPr fontId="2" type="noConversion"/>
  </si>
  <si>
    <t>연 금 보 험 료</t>
    <phoneticPr fontId="2" type="noConversion"/>
  </si>
  <si>
    <t>노인장기요양보험료</t>
    <phoneticPr fontId="2" type="noConversion"/>
  </si>
  <si>
    <t>(건강보험료)</t>
    <phoneticPr fontId="2" type="noConversion"/>
  </si>
  <si>
    <t>폐   기   물     처   리   비</t>
    <phoneticPr fontId="2" type="noConversion"/>
  </si>
  <si>
    <t>2014 상반기</t>
    <phoneticPr fontId="2" type="noConversion"/>
  </si>
  <si>
    <t>간접노무비</t>
  </si>
  <si>
    <t>기타경비</t>
  </si>
  <si>
    <t>안전보건관리비</t>
  </si>
  <si>
    <t>근로자퇴직공제</t>
  </si>
  <si>
    <t>국민연금보험료</t>
  </si>
  <si>
    <t>국민건강보험료</t>
  </si>
  <si>
    <t>노인장기요양보험</t>
  </si>
  <si>
    <t>환경보전비</t>
  </si>
  <si>
    <t>일반관리비</t>
  </si>
  <si>
    <t>이윤</t>
  </si>
  <si>
    <t>4천만원 이상</t>
  </si>
  <si>
    <t>모든 건설공사</t>
  </si>
  <si>
    <t>3억원 이상</t>
  </si>
  <si>
    <t>공사기간 1개월이상 모든 공사</t>
  </si>
  <si>
    <t>(직노)*율</t>
  </si>
  <si>
    <t>(재+노)*율</t>
  </si>
  <si>
    <t>(직재+직노+관급)*율</t>
  </si>
  <si>
    <t>(노)*율</t>
  </si>
  <si>
    <t>(직노*율)</t>
  </si>
  <si>
    <t>(건강보험료)*율</t>
  </si>
  <si>
    <t>(재+직노+산경)*율</t>
  </si>
  <si>
    <t>(재+노+경)*율</t>
  </si>
  <si>
    <t>(노+경+일)*율</t>
  </si>
  <si>
    <t>산재보험료</t>
  </si>
  <si>
    <t>고용보험료</t>
  </si>
  <si>
    <t>건설하도급대금지급보증서 발급수수료</t>
    <phoneticPr fontId="2" type="noConversion"/>
  </si>
  <si>
    <t>구분</t>
    <phoneticPr fontId="2" type="noConversion"/>
  </si>
  <si>
    <t>2014 하반기</t>
    <phoneticPr fontId="2" type="noConversion"/>
  </si>
  <si>
    <t>2015 상반기</t>
    <phoneticPr fontId="2" type="noConversion"/>
  </si>
  <si>
    <t>적용기준 :</t>
    <phoneticPr fontId="2" type="noConversion"/>
  </si>
  <si>
    <t>사용여부</t>
    <phoneticPr fontId="2" type="noConversion"/>
  </si>
  <si>
    <t>기   계  경  비</t>
    <phoneticPr fontId="3" type="noConversion"/>
  </si>
  <si>
    <t>경비</t>
    <phoneticPr fontId="2" type="noConversion"/>
  </si>
  <si>
    <t>2013 상반기</t>
    <phoneticPr fontId="2" type="noConversion"/>
  </si>
  <si>
    <t>2013 하반기</t>
    <phoneticPr fontId="2" type="noConversion"/>
  </si>
  <si>
    <t>공사명:</t>
    <phoneticPr fontId="2" type="noConversion"/>
  </si>
  <si>
    <t>2015 하반기</t>
    <phoneticPr fontId="2" type="noConversion"/>
  </si>
  <si>
    <t>적용</t>
  </si>
  <si>
    <t>2016 상반기</t>
    <phoneticPr fontId="2" type="noConversion"/>
  </si>
  <si>
    <r>
      <t>직접노무비</t>
    </r>
    <r>
      <rPr>
        <b/>
        <sz val="12"/>
        <rFont val="돋움"/>
        <family val="3"/>
        <charset val="129"/>
      </rPr>
      <t xml:space="preserve"> (가)</t>
    </r>
    <phoneticPr fontId="2" type="noConversion"/>
  </si>
  <si>
    <r>
      <t xml:space="preserve">소     계   </t>
    </r>
    <r>
      <rPr>
        <b/>
        <sz val="12"/>
        <rFont val="돋움"/>
        <family val="3"/>
        <charset val="129"/>
      </rPr>
      <t>(B)</t>
    </r>
    <phoneticPr fontId="2" type="noConversion"/>
  </si>
  <si>
    <r>
      <t xml:space="preserve">소     계   </t>
    </r>
    <r>
      <rPr>
        <b/>
        <sz val="12"/>
        <rFont val="돋움"/>
        <family val="3"/>
        <charset val="129"/>
      </rPr>
      <t>(A)</t>
    </r>
    <phoneticPr fontId="2" type="noConversion"/>
  </si>
  <si>
    <r>
      <t xml:space="preserve">소     계  </t>
    </r>
    <r>
      <rPr>
        <b/>
        <sz val="12"/>
        <rFont val="돋움"/>
        <family val="3"/>
        <charset val="129"/>
      </rPr>
      <t xml:space="preserve"> (C)</t>
    </r>
    <phoneticPr fontId="2" type="noConversion"/>
  </si>
  <si>
    <r>
      <t xml:space="preserve">일   반   관   리   비   </t>
    </r>
    <r>
      <rPr>
        <b/>
        <sz val="12"/>
        <rFont val="돋움"/>
        <family val="3"/>
        <charset val="129"/>
      </rPr>
      <t xml:space="preserve"> (D)</t>
    </r>
    <phoneticPr fontId="2" type="noConversion"/>
  </si>
  <si>
    <t>미적용</t>
  </si>
  <si>
    <t>하도급지급보증수수료</t>
    <phoneticPr fontId="2" type="noConversion"/>
  </si>
  <si>
    <t>건설기계대여금
지급보증서발급수수료</t>
    <phoneticPr fontId="2" type="noConversion"/>
  </si>
  <si>
    <t>건설기계대여금 지급보증서발급수수료</t>
    <phoneticPr fontId="2" type="noConversion"/>
  </si>
  <si>
    <t>(A+가+기계경비)</t>
    <phoneticPr fontId="2" type="noConversion"/>
  </si>
  <si>
    <t>2016 하반기</t>
    <phoneticPr fontId="2" type="noConversion"/>
  </si>
  <si>
    <t>2017 상반기</t>
    <phoneticPr fontId="2" type="noConversion"/>
  </si>
  <si>
    <t>국토교통부 고시 제2013-331호(2013.6.19)</t>
    <phoneticPr fontId="2" type="noConversion"/>
  </si>
  <si>
    <t>2017 상반기</t>
  </si>
  <si>
    <t>1개월이상 공사 해당</t>
    <phoneticPr fontId="2" type="noConversion"/>
  </si>
  <si>
    <t>소     계   (C)</t>
    <phoneticPr fontId="2" type="noConversion"/>
  </si>
  <si>
    <t>안전관리비 대상 판단</t>
    <phoneticPr fontId="2" type="noConversion"/>
  </si>
  <si>
    <t>공  사  원  가  계  산  서</t>
    <phoneticPr fontId="2" type="noConversion"/>
  </si>
  <si>
    <t>전기,통신,소방 제외</t>
    <phoneticPr fontId="2" type="noConversion"/>
  </si>
  <si>
    <t>창호</t>
    <phoneticPr fontId="2" type="noConversion"/>
  </si>
  <si>
    <t>외벽</t>
    <phoneticPr fontId="2" type="noConversion"/>
  </si>
  <si>
    <t>분리</t>
    <phoneticPr fontId="2" type="noConversion"/>
  </si>
  <si>
    <t>관       급         자       재</t>
    <phoneticPr fontId="2" type="noConversion"/>
  </si>
  <si>
    <t>도             급             액</t>
    <phoneticPr fontId="2" type="noConversion"/>
  </si>
  <si>
    <t>(A+가+관급/1.1)</t>
    <phoneticPr fontId="2" type="noConversion"/>
  </si>
  <si>
    <t>OO중 외벽개선, 창호교체 공사건 (합계)</t>
    <phoneticPr fontId="2" type="noConversion"/>
  </si>
  <si>
    <t>적용기준: 5억미만, 6개월이하 자료임, 그이상 자료는 교육시설과 일위대가표 참조                                     170608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</si>
</sst>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1">
    <numFmt numFmtId="42" formatCode="_-&quot;₩&quot;* #,##0_-;\-&quot;₩&quot;* #,##0_-;_-&quot;₩&quot;* &quot;-&quot;_-;_-@_-"/>
    <numFmt numFmtId="41" formatCode="_-* #,##0_-;\-* #,##0_-;_-* &quot;-&quot;_-;_-@_-"/>
    <numFmt numFmtId="24" formatCode="\$#,##0_);[Red]\(\$#,##0\)"/>
    <numFmt numFmtId="176" formatCode=";;;"/>
    <numFmt numFmtId="177" formatCode="_ * #,##0_ ;_ * \-#,##0_ ;_ * &quot;-&quot;_ ;_ @_ "/>
    <numFmt numFmtId="178" formatCode="_ * #,##0.00_ ;_ * \-#,##0.00_ ;_ * &quot;-&quot;??_ ;_ @_ "/>
    <numFmt numFmtId="179" formatCode="&quot;$&quot;#,##0_);[Red]\(&quot;$&quot;#,##0\)"/>
    <numFmt numFmtId="180" formatCode="_-* #,##0.000_-;\-* #,##0.000_-;_-* &quot;-&quot;_-;_-@_-"/>
    <numFmt numFmtId="181" formatCode="0_ "/>
    <numFmt numFmtId="182" formatCode="0.0000%"/>
    <numFmt numFmtId="183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4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185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186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18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8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189" formatCode="_ * #,##0.00_ ;_ * &quot;₩&quot;\!\-#,##0.00_ ;_ * &quot;-&quot;??_ ;_ @_ "/>
    <numFmt numFmtId="190" formatCode="_(&quot;$&quot;* #,##0.00_);_(&quot;$&quot;* &quot;₩&quot;\!\(#,##0.00&quot;₩&quot;\!\);_(&quot;$&quot;* &quot;-&quot;??_);_(@_)"/>
    <numFmt numFmtId="191" formatCode="_-* #,##0\ _F_B_-;\-* #,##0\ _F_B_-;_-* &quot;-&quot;\ _F_B_-;_-@_-"/>
    <numFmt numFmtId="192" formatCode="0\ &quot;KW&quot;"/>
    <numFmt numFmtId="193" formatCode="#,##0.0000"/>
    <numFmt numFmtId="194" formatCode="#,##0.00\ &quot;Esc.&quot;;[Red]\-#,##0.00\ &quot;Esc.&quot;"/>
    <numFmt numFmtId="195" formatCode="@&quot; LINE&quot;"/>
    <numFmt numFmtId="196" formatCode="#,##0.0"/>
    <numFmt numFmtId="197" formatCode="0.000"/>
    <numFmt numFmtId="198" formatCode="&quot;₩&quot;#,##0.00;&quot;₩&quot;\-#,##0.00"/>
    <numFmt numFmtId="199" formatCode="_ * #,##0.00_ ;_ * \-#,##0.00_ ;_ * &quot;-&quot;_ ;_ @_ "/>
    <numFmt numFmtId="200" formatCode="_-* #,##0.00_-;&quot;₩&quot;\!\-* #,##0.00_-;_-* &quot;-&quot;??_-;_-@_-"/>
    <numFmt numFmtId="201" formatCode="#."/>
    <numFmt numFmtId="202" formatCode="#,##0;\(#,##0\)"/>
    <numFmt numFmtId="203" formatCode="d\.mmm\.yy"/>
    <numFmt numFmtId="204" formatCode="#,##0&quot;칸&quot;"/>
    <numFmt numFmtId="205" formatCode="_(* #,##0_);_(* \(#,##0\);_(* &quot;-&quot;_);_(@_)"/>
    <numFmt numFmtId="206" formatCode="&quot;₩&quot;#,##0.00;\!\-&quot;₩&quot;#,##0.00"/>
    <numFmt numFmtId="207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08" formatCode="#,##0;&quot;-&quot;#,##0"/>
    <numFmt numFmtId="209" formatCode="yy&quot;₩&quot;/mm&quot;₩&quot;/dd"/>
    <numFmt numFmtId="210" formatCode="&quot;?#,##0.00;\-&quot;&quot;?&quot;#,##0.00"/>
    <numFmt numFmtId="211" formatCode="&quot;*&quot;#,##0\ &quot;일 (월)&quot;\ \ "/>
    <numFmt numFmtId="212" formatCode="General_)"/>
    <numFmt numFmtId="213" formatCode="0.0_)"/>
    <numFmt numFmtId="214" formatCode="_(* #,##0.00_);_(* \(#,##0.00\);_(* &quot;-&quot;_);_(@_)"/>
    <numFmt numFmtId="215" formatCode="0.00_);[Red]\(0.00\)"/>
    <numFmt numFmtId="216" formatCode="_ &quot;₩&quot;* #,##0_ ;_ &quot;₩&quot;* \-#,##0_ ;_ &quot;₩&quot;* &quot;-&quot;_ ;_ @_ "/>
    <numFmt numFmtId="217" formatCode="_ &quot;₩&quot;* #,##0.00_ ;_ &quot;₩&quot;* \-#,##0.00_ ;_ &quot;₩&quot;* &quot;-&quot;??_ ;_ @_ "/>
    <numFmt numFmtId="218" formatCode="#,##0&quot; &quot;;[Red]&quot;△&quot;#,##0&quot; &quot;"/>
    <numFmt numFmtId="219" formatCode="* #,##0&quot; &quot;;[Red]* &quot;△&quot;#,##0&quot; &quot;;* @"/>
    <numFmt numFmtId="220" formatCode="#,##0.####;[Red]&quot;△&quot;#,##0.####"/>
    <numFmt numFmtId="221" formatCode="#,##0.00##;[Red]&quot;△&quot;#,##0.00##"/>
    <numFmt numFmtId="222" formatCode="_-* #,##0;\-* #,##0;_-* &quot;-&quot;;_-@"/>
    <numFmt numFmtId="223" formatCode="#,##0.00;[Red]#,##0.00;&quot; &quot;"/>
    <numFmt numFmtId="224" formatCode="#,##0.0;[Red]#,##0.0;&quot; &quot;"/>
    <numFmt numFmtId="225" formatCode="0.0"/>
    <numFmt numFmtId="226" formatCode="#,##0.00\ &quot;FB&quot;;[Red]\-#,##0.00\ &quot;FB&quot;"/>
    <numFmt numFmtId="227" formatCode="#,###.0\ &quot;KW&quot;"/>
    <numFmt numFmtId="228" formatCode="&quot;₩&quot;#,##0;[Red]&quot;₩&quot;&quot;₩&quot;&quot;₩&quot;&quot;₩&quot;&quot;₩&quot;&quot;₩&quot;&quot;₩&quot;&quot;₩&quot;\-#,##0"/>
    <numFmt numFmtId="229" formatCode="_ * #,##0.00_ ;_ * &quot;₩&quot;&quot;₩&quot;&quot;₩&quot;&quot;₩&quot;&quot;₩&quot;&quot;₩&quot;&quot;₩&quot;\-#,##0.00_ ;_ * &quot;-&quot;??_ ;_ @_ "/>
    <numFmt numFmtId="230" formatCode="&quot;$&quot;#,##0.00_);\(&quot;$&quot;#,##0.00\)"/>
    <numFmt numFmtId="231" formatCode="#,##0;[Red]#,##0"/>
    <numFmt numFmtId="232" formatCode="#,##0.000"/>
    <numFmt numFmtId="233" formatCode="#,##0\ &quot;DM&quot;;[Red]\-#,##0\ &quot;DM&quot;"/>
    <numFmt numFmtId="234" formatCode="#,##0.00\ &quot;DM&quot;;[Red]\-#,##0.00\ &quot;DM&quot;"/>
    <numFmt numFmtId="235" formatCode="_-* #,##0.0_-;&quot;₩&quot;\!\-* #,##0.0_-;_-* &quot;-&quot;_-;_-@_-"/>
    <numFmt numFmtId="236" formatCode="#,##0_);[Red]&quot;₩&quot;\!\-#,##0"/>
    <numFmt numFmtId="237" formatCode="000.000"/>
    <numFmt numFmtId="238" formatCode="\U&quot;$&quot;#,##0;&quot;$&quot;\-#,##0"/>
    <numFmt numFmtId="239" formatCode="&quot;A$&quot;\ #,##0.0\ ;&quot;$&quot;\-#,##0.0"/>
    <numFmt numFmtId="240" formatCode="&quot;$&quot;#,##0.00;\(&quot;$&quot;#,##0.00\)"/>
    <numFmt numFmtId="241" formatCode="&quot;$&quot;#,##0;\-\(&quot;$&quot;#,##0\)"/>
    <numFmt numFmtId="242" formatCode="&quot;₩&quot;#,##0;[Red]&quot;₩&quot;&quot;₩&quot;\-#,##0"/>
    <numFmt numFmtId="243" formatCode="#,##0;[Red]&quot;-&quot;#,##0"/>
    <numFmt numFmtId="244" formatCode="#,##0.00;&quot;-&quot;#,##0.00"/>
    <numFmt numFmtId="245" formatCode="#,##0.00;[Red]&quot;-&quot;#,##0.00"/>
    <numFmt numFmtId="246" formatCode="yy&quot;₩&quot;&quot;₩&quot;&quot;₩&quot;&quot;₩&quot;&quot;₩&quot;&quot;₩&quot;&quot;₩&quot;&quot;₩&quot;&quot;₩&quot;&quot;₩&quot;&quot;₩&quot;&quot;₩&quot;&quot;₩&quot;\-mm&quot;₩&quot;&quot;₩&quot;&quot;₩&quot;&quot;₩&quot;&quot;₩&quot;&quot;₩&quot;&quot;₩&quot;&quot;₩&quot;&quot;₩&quot;&quot;₩&quot;&quot;₩&quot;&quot;₩&quot;&quot;₩&quot;\-dd"/>
    <numFmt numFmtId="247" formatCode="dd&quot;₩&quot;&quot;₩&quot;&quot;₩&quot;&quot;₩&quot;&quot;₩&quot;&quot;₩&quot;&quot;₩&quot;&quot;₩&quot;&quot;₩&quot;&quot;₩&quot;&quot;₩&quot;&quot;₩&quot;&quot;₩&quot;\-mmm&quot;₩&quot;&quot;₩&quot;&quot;₩&quot;&quot;₩&quot;&quot;₩&quot;&quot;₩&quot;&quot;₩&quot;&quot;₩&quot;&quot;₩&quot;&quot;₩&quot;&quot;₩&quot;&quot;₩&quot;&quot;₩&quot;\-yy"/>
    <numFmt numFmtId="248" formatCode="[Red]#,##0"/>
    <numFmt numFmtId="249" formatCode="0.000%"/>
    <numFmt numFmtId="250" formatCode="#,##0_ "/>
    <numFmt numFmtId="251" formatCode="##.###%\ &quot;적용&quot;"/>
    <numFmt numFmtId="252" formatCode="#,##0_);[Red]\(#,##0\)"/>
    <numFmt numFmtId="253" formatCode="#,##0_ ;[Red]\-#,##0\ "/>
  </numFmts>
  <fonts count="1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10"/>
      <name val="Times New Roman"/>
      <family val="1"/>
    </font>
    <font>
      <u/>
      <sz val="26"/>
      <name val="돋움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체"/>
      <family val="3"/>
      <charset val="129"/>
    </font>
    <font>
      <sz val="12"/>
      <name val="???"/>
      <family val="1"/>
    </font>
    <font>
      <sz val="10"/>
      <name val="Arial"/>
      <family val="2"/>
    </font>
    <font>
      <sz val="10"/>
      <name val="굴림체"/>
      <family val="3"/>
      <charset val="129"/>
    </font>
    <font>
      <sz val="1"/>
      <color indexed="16"/>
      <name val="Courier"/>
      <family val="3"/>
    </font>
    <font>
      <sz val="12"/>
      <name val="Times New Roman"/>
      <family val="1"/>
    </font>
    <font>
      <sz val="11"/>
      <name val="바탕체"/>
      <family val="1"/>
      <charset val="129"/>
    </font>
    <font>
      <sz val="11"/>
      <name val="굴림체"/>
      <family val="3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견명조"/>
      <family val="1"/>
      <charset val="129"/>
    </font>
    <font>
      <sz val="10"/>
      <name val="돋움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"/>
      <color indexed="0"/>
      <name val="Courier"/>
      <family val="3"/>
    </font>
    <font>
      <sz val="11"/>
      <name val="뼻뮝"/>
      <family val="3"/>
      <charset val="129"/>
    </font>
    <font>
      <sz val="11"/>
      <color indexed="60"/>
      <name val="맑은 고딕"/>
      <family val="3"/>
      <charset val="129"/>
    </font>
    <font>
      <sz val="10"/>
      <color indexed="10"/>
      <name val="돋움체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9"/>
      <name val="굴림체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sz val="11"/>
      <color indexed="62"/>
      <name val="맑은 고딕"/>
      <family val="3"/>
      <charset val="129"/>
    </font>
    <font>
      <b/>
      <sz val="10"/>
      <name val="Flange-Light"/>
      <family val="1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돋움체"/>
      <family val="3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0"/>
      <name val="±¼¸²A¼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1"/>
      <name val="µ¸¿ò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10"/>
      <name val="바탕체"/>
      <family val="1"/>
      <charset val="129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b/>
      <sz val="12"/>
      <name val="바탕체"/>
      <family val="1"/>
      <charset val="129"/>
    </font>
    <font>
      <sz val="1"/>
      <color indexed="8"/>
      <name val="Courier"/>
      <family val="3"/>
    </font>
    <font>
      <sz val="13"/>
      <name val="돋움체"/>
      <family val="3"/>
      <charset val="129"/>
    </font>
    <font>
      <sz val="12"/>
      <name val="¹UAAA¼"/>
      <family val="1"/>
    </font>
    <font>
      <sz val="10"/>
      <name val="Helv"/>
      <family val="2"/>
    </font>
    <font>
      <sz val="9"/>
      <name val="바탕체"/>
      <family val="1"/>
      <charset val="129"/>
    </font>
    <font>
      <sz val="9.5"/>
      <name val="돋움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b/>
      <sz val="18"/>
      <name val="바탕체"/>
      <family val="1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sz val="12"/>
      <name val="견고딕"/>
      <family val="1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2"/>
      <name val="¹ÙÅÁÃ¼"/>
      <family val="1"/>
    </font>
    <font>
      <sz val="10"/>
      <name val="Univers (WN)"/>
      <family val="2"/>
    </font>
    <font>
      <sz val="10"/>
      <color indexed="12"/>
      <name val="Arial"/>
      <family val="2"/>
    </font>
    <font>
      <b/>
      <sz val="8"/>
      <name val="Times New Roman"/>
      <family val="1"/>
    </font>
    <font>
      <sz val="18"/>
      <color indexed="12"/>
      <name val="MS Sans Serif"/>
      <family val="2"/>
    </font>
    <font>
      <sz val="8"/>
      <color indexed="12"/>
      <name val="Arial"/>
      <family val="2"/>
    </font>
    <font>
      <sz val="20"/>
      <name val="돋움"/>
      <family val="3"/>
      <charset val="129"/>
    </font>
    <font>
      <b/>
      <sz val="12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5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rgb="FFFF0000"/>
      <name val="돋움"/>
      <family val="3"/>
      <charset val="129"/>
    </font>
    <font>
      <sz val="8"/>
      <color theme="0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color theme="0"/>
      <name val="돋움"/>
      <family val="3"/>
      <charset val="129"/>
    </font>
    <font>
      <sz val="12"/>
      <color theme="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449">
    <xf numFmtId="0" fontId="0" fillId="0" borderId="0"/>
    <xf numFmtId="0" fontId="67" fillId="0" borderId="1">
      <alignment horizontal="centerContinuous" vertical="center"/>
    </xf>
    <xf numFmtId="3" fontId="10" fillId="0" borderId="2"/>
    <xf numFmtId="196" fontId="3" fillId="0" borderId="0">
      <alignment vertical="center"/>
    </xf>
    <xf numFmtId="4" fontId="3" fillId="0" borderId="0">
      <alignment vertical="center"/>
    </xf>
    <xf numFmtId="232" fontId="3" fillId="0" borderId="0">
      <alignment vertical="center"/>
    </xf>
    <xf numFmtId="3" fontId="3" fillId="0" borderId="0">
      <alignment vertical="center"/>
    </xf>
    <xf numFmtId="24" fontId="4" fillId="0" borderId="0" applyFont="0" applyFill="0" applyBorder="0" applyAlignment="0" applyProtection="0"/>
    <xf numFmtId="177" fontId="10" fillId="0" borderId="0" applyFont="0" applyFill="0" applyBorder="0" applyAlignment="0" applyProtection="0"/>
    <xf numFmtId="209" fontId="1" fillId="0" borderId="0" applyNumberFormat="0" applyFont="0" applyFill="0" applyBorder="0" applyAlignment="0" applyProtection="0"/>
    <xf numFmtId="207" fontId="4" fillId="0" borderId="0" applyNumberFormat="0" applyFont="0" applyFill="0" applyBorder="0" applyAlignment="0" applyProtection="0"/>
    <xf numFmtId="209" fontId="1" fillId="0" borderId="0" applyNumberFormat="0" applyFont="0" applyFill="0" applyBorder="0" applyAlignment="0" applyProtection="0"/>
    <xf numFmtId="207" fontId="4" fillId="0" borderId="0" applyNumberFormat="0" applyFont="0" applyFill="0" applyBorder="0" applyAlignment="0" applyProtection="0"/>
    <xf numFmtId="38" fontId="3" fillId="0" borderId="3">
      <alignment horizontal="right"/>
    </xf>
    <xf numFmtId="0" fontId="3" fillId="0" borderId="0"/>
    <xf numFmtId="0" fontId="3" fillId="0" borderId="0"/>
    <xf numFmtId="0" fontId="11" fillId="0" borderId="0"/>
    <xf numFmtId="0" fontId="12" fillId="0" borderId="0"/>
    <xf numFmtId="194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5" fillId="0" borderId="0"/>
    <xf numFmtId="0" fontId="13" fillId="0" borderId="0"/>
    <xf numFmtId="0" fontId="12" fillId="0" borderId="0"/>
    <xf numFmtId="0" fontId="87" fillId="0" borderId="0"/>
    <xf numFmtId="0" fontId="13" fillId="0" borderId="0" applyFont="0" applyFill="0" applyBorder="0" applyAlignment="0" applyProtection="0"/>
    <xf numFmtId="0" fontId="5" fillId="0" borderId="0"/>
    <xf numFmtId="0" fontId="12" fillId="0" borderId="0"/>
    <xf numFmtId="177" fontId="3" fillId="0" borderId="0" applyFont="0" applyFill="0" applyBorder="0" applyAlignment="0" applyProtection="0"/>
    <xf numFmtId="0" fontId="5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12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77" fontId="3" fillId="0" borderId="0" applyFont="0" applyFill="0" applyBorder="0" applyAlignment="0" applyProtection="0"/>
    <xf numFmtId="0" fontId="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2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/>
    <xf numFmtId="0" fontId="12" fillId="0" borderId="0"/>
    <xf numFmtId="0" fontId="5" fillId="0" borderId="0"/>
    <xf numFmtId="0" fontId="12" fillId="0" borderId="0"/>
    <xf numFmtId="0" fontId="13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7" fillId="0" borderId="0"/>
    <xf numFmtId="0" fontId="13" fillId="0" borderId="0"/>
    <xf numFmtId="0" fontId="4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12" fillId="0" borderId="0"/>
    <xf numFmtId="0" fontId="87" fillId="0" borderId="0"/>
    <xf numFmtId="0" fontId="12" fillId="0" borderId="0"/>
    <xf numFmtId="0" fontId="12" fillId="0" borderId="0"/>
    <xf numFmtId="229" fontId="3" fillId="0" borderId="0" applyFont="0" applyFill="0" applyBorder="0" applyAlignment="0" applyProtection="0"/>
    <xf numFmtId="22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5" fillId="0" borderId="0"/>
    <xf numFmtId="0" fontId="13" fillId="0" borderId="0"/>
    <xf numFmtId="0" fontId="12" fillId="0" borderId="0"/>
    <xf numFmtId="177" fontId="3" fillId="0" borderId="0" applyFont="0" applyFill="0" applyBorder="0" applyAlignment="0" applyProtection="0"/>
    <xf numFmtId="0" fontId="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 applyFont="0" applyFill="0" applyBorder="0" applyAlignment="0" applyProtection="0"/>
    <xf numFmtId="0" fontId="12" fillId="0" borderId="0"/>
    <xf numFmtId="0" fontId="4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5" fillId="0" borderId="0"/>
    <xf numFmtId="0" fontId="12" fillId="0" borderId="0"/>
    <xf numFmtId="0" fontId="12" fillId="0" borderId="0"/>
    <xf numFmtId="0" fontId="4" fillId="0" borderId="0"/>
    <xf numFmtId="177" fontId="3" fillId="0" borderId="0" applyFont="0" applyFill="0" applyBorder="0" applyAlignment="0" applyProtection="0"/>
    <xf numFmtId="0" fontId="12" fillId="0" borderId="0"/>
    <xf numFmtId="0" fontId="13" fillId="0" borderId="0"/>
    <xf numFmtId="0" fontId="87" fillId="0" borderId="0"/>
    <xf numFmtId="0" fontId="87" fillId="0" borderId="0"/>
    <xf numFmtId="0" fontId="12" fillId="0" borderId="0"/>
    <xf numFmtId="0" fontId="13" fillId="0" borderId="0"/>
    <xf numFmtId="0" fontId="12" fillId="0" borderId="0"/>
    <xf numFmtId="0" fontId="5" fillId="0" borderId="0"/>
    <xf numFmtId="0" fontId="5" fillId="0" borderId="0"/>
    <xf numFmtId="177" fontId="3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3" fillId="0" borderId="0"/>
    <xf numFmtId="0" fontId="5" fillId="0" borderId="0"/>
    <xf numFmtId="201" fontId="1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5" fillId="0" borderId="0"/>
    <xf numFmtId="201" fontId="14" fillId="0" borderId="0">
      <protection locked="0"/>
    </xf>
    <xf numFmtId="201" fontId="14" fillId="0" borderId="0">
      <protection locked="0"/>
    </xf>
    <xf numFmtId="201" fontId="84" fillId="0" borderId="0">
      <protection locked="0"/>
    </xf>
    <xf numFmtId="177" fontId="85" fillId="0" borderId="0" applyFont="0" applyFill="0" applyBorder="0" applyAlignment="0" applyProtection="0"/>
    <xf numFmtId="177" fontId="16" fillId="0" borderId="2">
      <alignment vertical="center"/>
    </xf>
    <xf numFmtId="9" fontId="67" fillId="0" borderId="0">
      <alignment vertical="center"/>
    </xf>
    <xf numFmtId="3" fontId="10" fillId="0" borderId="2"/>
    <xf numFmtId="0" fontId="67" fillId="0" borderId="0">
      <alignment vertical="center"/>
    </xf>
    <xf numFmtId="3" fontId="10" fillId="0" borderId="2"/>
    <xf numFmtId="10" fontId="67" fillId="0" borderId="0">
      <alignment vertical="center"/>
    </xf>
    <xf numFmtId="0" fontId="67" fillId="0" borderId="0">
      <alignment vertical="center"/>
    </xf>
    <xf numFmtId="235" fontId="1" fillId="0" borderId="0">
      <alignment vertical="center"/>
    </xf>
    <xf numFmtId="208" fontId="3" fillId="0" borderId="0">
      <alignment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9" fillId="0" borderId="0"/>
    <xf numFmtId="0" fontId="17" fillId="0" borderId="0">
      <alignment horizontal="center" vertical="center"/>
    </xf>
    <xf numFmtId="0" fontId="19" fillId="0" borderId="0"/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82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3" fontId="18" fillId="0" borderId="4">
      <alignment horizontal="right" vertical="center"/>
    </xf>
    <xf numFmtId="0" fontId="19" fillId="0" borderId="0"/>
    <xf numFmtId="0" fontId="19" fillId="0" borderId="0"/>
    <xf numFmtId="0" fontId="19" fillId="0" borderId="0"/>
    <xf numFmtId="0" fontId="17" fillId="0" borderId="0">
      <alignment horizontal="center" vertical="center"/>
    </xf>
    <xf numFmtId="0" fontId="19" fillId="0" borderId="0"/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9" fillId="0" borderId="0"/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9" fillId="0" borderId="0"/>
    <xf numFmtId="224" fontId="7" fillId="0" borderId="0">
      <alignment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0" fontId="19" fillId="0" borderId="0"/>
    <xf numFmtId="0" fontId="19" fillId="0" borderId="0"/>
    <xf numFmtId="0" fontId="17" fillId="0" borderId="0">
      <alignment horizontal="center" vertical="center"/>
    </xf>
    <xf numFmtId="3" fontId="18" fillId="0" borderId="4">
      <alignment horizontal="right" vertical="center"/>
    </xf>
    <xf numFmtId="0" fontId="19" fillId="0" borderId="0"/>
    <xf numFmtId="0" fontId="17" fillId="0" borderId="0">
      <alignment horizontal="center" vertical="center"/>
    </xf>
    <xf numFmtId="0" fontId="17" fillId="0" borderId="0">
      <alignment horizontal="center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9" fillId="0" borderId="0"/>
    <xf numFmtId="0" fontId="19" fillId="0" borderId="0"/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9" fillId="0" borderId="0"/>
    <xf numFmtId="3" fontId="18" fillId="0" borderId="4">
      <alignment horizontal="right" vertical="center"/>
    </xf>
    <xf numFmtId="41" fontId="3" fillId="0" borderId="0">
      <alignment horizontal="center" vertical="center"/>
    </xf>
    <xf numFmtId="205" fontId="3" fillId="0" borderId="0">
      <alignment horizontal="center" vertical="center"/>
    </xf>
    <xf numFmtId="197" fontId="20" fillId="0" borderId="0">
      <alignment horizontal="center" vertical="center"/>
    </xf>
    <xf numFmtId="0" fontId="19" fillId="0" borderId="0"/>
    <xf numFmtId="3" fontId="18" fillId="0" borderId="4">
      <alignment horizontal="right" vertical="center"/>
    </xf>
    <xf numFmtId="0" fontId="19" fillId="0" borderId="0"/>
    <xf numFmtId="0" fontId="19" fillId="0" borderId="0"/>
    <xf numFmtId="3" fontId="18" fillId="0" borderId="4">
      <alignment horizontal="right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0" fontId="17" fillId="0" borderId="0">
      <alignment horizontal="center" vertical="center"/>
    </xf>
    <xf numFmtId="0" fontId="19" fillId="0" borderId="0"/>
    <xf numFmtId="0" fontId="19" fillId="0" borderId="0"/>
    <xf numFmtId="0" fontId="19" fillId="0" borderId="0"/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3" fontId="18" fillId="0" borderId="4">
      <alignment horizontal="right" vertical="center"/>
    </xf>
    <xf numFmtId="3" fontId="18" fillId="0" borderId="4">
      <alignment horizontal="right" vertical="center"/>
    </xf>
    <xf numFmtId="0" fontId="19" fillId="0" borderId="0"/>
    <xf numFmtId="0" fontId="19" fillId="0" borderId="0"/>
    <xf numFmtId="3" fontId="18" fillId="0" borderId="4">
      <alignment horizontal="right" vertical="center"/>
    </xf>
    <xf numFmtId="0" fontId="19" fillId="0" borderId="0"/>
    <xf numFmtId="0" fontId="17" fillId="0" borderId="0">
      <alignment horizontal="center" vertical="center"/>
    </xf>
    <xf numFmtId="223" fontId="21" fillId="0" borderId="0">
      <alignment vertical="center"/>
    </xf>
    <xf numFmtId="0" fontId="1" fillId="0" borderId="0"/>
    <xf numFmtId="0" fontId="12" fillId="0" borderId="0" applyNumberFormat="0" applyFill="0" applyBorder="0" applyAlignment="0" applyProtection="0"/>
    <xf numFmtId="10" fontId="86" fillId="0" borderId="0" applyFont="0" applyFill="0" applyBorder="0" applyAlignment="0" applyProtection="0"/>
    <xf numFmtId="2" fontId="18" fillId="0" borderId="4">
      <alignment horizontal="right" vertical="center"/>
    </xf>
    <xf numFmtId="0" fontId="3" fillId="0" borderId="0"/>
    <xf numFmtId="0" fontId="3" fillId="0" borderId="5">
      <alignment horizontal="center"/>
    </xf>
    <xf numFmtId="2" fontId="18" fillId="0" borderId="4">
      <alignment horizontal="right"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223" fontId="21" fillId="0" borderId="0">
      <alignment vertical="center"/>
    </xf>
    <xf numFmtId="201" fontId="14" fillId="0" borderId="0">
      <protection locked="0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3" fillId="0" borderId="0">
      <protection locked="0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8" fillId="0" borderId="6">
      <alignment horizontal="center" vertical="center"/>
    </xf>
    <xf numFmtId="0" fontId="53" fillId="0" borderId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17" fillId="0" borderId="7" applyProtection="0">
      <alignment horizontal="left" vertical="center" wrapText="1"/>
    </xf>
    <xf numFmtId="230" fontId="19" fillId="16" borderId="8">
      <alignment horizontal="center" vertical="center"/>
    </xf>
    <xf numFmtId="0" fontId="96" fillId="0" borderId="0" applyFont="0" applyFill="0" applyBorder="0" applyAlignment="0" applyProtection="0"/>
    <xf numFmtId="216" fontId="97" fillId="0" borderId="0" applyFont="0" applyFill="0" applyBorder="0" applyAlignment="0" applyProtection="0"/>
    <xf numFmtId="216" fontId="56" fillId="0" borderId="0" applyFont="0" applyFill="0" applyBorder="0" applyAlignment="0" applyProtection="0"/>
    <xf numFmtId="0" fontId="86" fillId="0" borderId="0" applyFont="0" applyFill="0" applyBorder="0" applyAlignment="0" applyProtection="0"/>
    <xf numFmtId="217" fontId="97" fillId="0" borderId="0" applyFont="0" applyFill="0" applyBorder="0" applyAlignment="0" applyProtection="0"/>
    <xf numFmtId="217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201" fontId="14" fillId="0" borderId="0">
      <protection locked="0"/>
    </xf>
    <xf numFmtId="0" fontId="4" fillId="0" borderId="0"/>
    <xf numFmtId="0" fontId="57" fillId="0" borderId="0"/>
    <xf numFmtId="0" fontId="96" fillId="0" borderId="0" applyFont="0" applyFill="0" applyBorder="0" applyAlignment="0" applyProtection="0"/>
    <xf numFmtId="177" fontId="97" fillId="0" borderId="0" applyFont="0" applyFill="0" applyBorder="0" applyAlignment="0" applyProtection="0"/>
    <xf numFmtId="177" fontId="56" fillId="0" borderId="0" applyFont="0" applyFill="0" applyBorder="0" applyAlignment="0" applyProtection="0"/>
    <xf numFmtId="0" fontId="86" fillId="0" borderId="0" applyFont="0" applyFill="0" applyBorder="0" applyAlignment="0" applyProtection="0"/>
    <xf numFmtId="178" fontId="97" fillId="0" borderId="0" applyFont="0" applyFill="0" applyBorder="0" applyAlignment="0" applyProtection="0"/>
    <xf numFmtId="178" fontId="56" fillId="0" borderId="0" applyFont="0" applyFill="0" applyBorder="0" applyAlignment="0" applyProtection="0"/>
    <xf numFmtId="201" fontId="14" fillId="0" borderId="0">
      <protection locked="0"/>
    </xf>
    <xf numFmtId="201" fontId="14" fillId="0" borderId="0">
      <protection locked="0"/>
    </xf>
    <xf numFmtId="0" fontId="9" fillId="0" borderId="0" applyNumberFormat="0" applyFill="0" applyBorder="0" applyAlignment="0" applyProtection="0"/>
    <xf numFmtId="0" fontId="58" fillId="0" borderId="0"/>
    <xf numFmtId="0" fontId="86" fillId="0" borderId="0"/>
    <xf numFmtId="0" fontId="97" fillId="0" borderId="0"/>
    <xf numFmtId="0" fontId="57" fillId="0" borderId="0"/>
    <xf numFmtId="0" fontId="97" fillId="0" borderId="0"/>
    <xf numFmtId="0" fontId="86" fillId="0" borderId="0"/>
    <xf numFmtId="0" fontId="98" fillId="0" borderId="0"/>
    <xf numFmtId="0" fontId="57" fillId="0" borderId="0"/>
    <xf numFmtId="0" fontId="97" fillId="0" borderId="0"/>
    <xf numFmtId="0" fontId="57" fillId="0" borderId="0"/>
    <xf numFmtId="0" fontId="97" fillId="0" borderId="0"/>
    <xf numFmtId="0" fontId="86" fillId="0" borderId="0"/>
    <xf numFmtId="0" fontId="98" fillId="0" borderId="0"/>
    <xf numFmtId="0" fontId="57" fillId="0" borderId="0"/>
    <xf numFmtId="0" fontId="97" fillId="0" borderId="0"/>
    <xf numFmtId="0" fontId="86" fillId="0" borderId="0"/>
    <xf numFmtId="0" fontId="98" fillId="0" borderId="0"/>
    <xf numFmtId="0" fontId="57" fillId="0" borderId="0"/>
    <xf numFmtId="0" fontId="97" fillId="0" borderId="0"/>
    <xf numFmtId="49" fontId="57" fillId="0" borderId="0" applyBorder="0"/>
    <xf numFmtId="0" fontId="59" fillId="0" borderId="0"/>
    <xf numFmtId="0" fontId="12" fillId="0" borderId="0"/>
    <xf numFmtId="192" fontId="1" fillId="0" borderId="0" applyFill="0" applyBorder="0" applyAlignment="0"/>
    <xf numFmtId="0" fontId="60" fillId="0" borderId="0"/>
    <xf numFmtId="201" fontId="14" fillId="0" borderId="9">
      <protection locked="0"/>
    </xf>
    <xf numFmtId="0" fontId="61" fillId="17" borderId="10">
      <alignment horizontal="center" wrapText="1"/>
    </xf>
    <xf numFmtId="201" fontId="14" fillId="0" borderId="0">
      <protection locked="0"/>
    </xf>
    <xf numFmtId="38" fontId="4" fillId="0" borderId="0" applyFont="0" applyFill="0" applyBorder="0" applyAlignment="0" applyProtection="0"/>
    <xf numFmtId="202" fontId="5" fillId="0" borderId="0"/>
    <xf numFmtId="240" fontId="88" fillId="0" borderId="0"/>
    <xf numFmtId="189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62" fillId="0" borderId="0" applyNumberFormat="0" applyAlignment="0">
      <alignment horizontal="left"/>
    </xf>
    <xf numFmtId="0" fontId="13" fillId="0" borderId="0" applyFont="0" applyFill="0" applyBorder="0" applyAlignment="0" applyProtection="0"/>
    <xf numFmtId="201" fontId="14" fillId="0" borderId="0">
      <protection locked="0"/>
    </xf>
    <xf numFmtId="179" fontId="4" fillId="0" borderId="0" applyFont="0" applyFill="0" applyBorder="0" applyAlignment="0" applyProtection="0"/>
    <xf numFmtId="0" fontId="3" fillId="0" borderId="2" applyFill="0" applyBorder="0" applyAlignment="0"/>
    <xf numFmtId="190" fontId="12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5" fillId="0" borderId="0"/>
    <xf numFmtId="238" fontId="88" fillId="0" borderId="0"/>
    <xf numFmtId="201" fontId="14" fillId="0" borderId="0">
      <protection locked="0"/>
    </xf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203" fontId="1" fillId="0" borderId="0"/>
    <xf numFmtId="239" fontId="88" fillId="0" borderId="0"/>
    <xf numFmtId="201" fontId="14" fillId="0" borderId="0">
      <protection locked="0"/>
    </xf>
    <xf numFmtId="201" fontId="14" fillId="0" borderId="0">
      <protection locked="0"/>
    </xf>
    <xf numFmtId="0" fontId="63" fillId="0" borderId="0" applyNumberFormat="0" applyAlignment="0">
      <alignment horizontal="left"/>
    </xf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0" fontId="64" fillId="0" borderId="0" applyNumberFormat="0" applyFont="0" applyFill="0" applyBorder="0" applyAlignment="0" applyProtection="0"/>
    <xf numFmtId="201" fontId="14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77" fontId="3" fillId="0" borderId="0" applyFont="0" applyFill="0" applyBorder="0" applyAlignment="0" applyProtection="0"/>
    <xf numFmtId="38" fontId="66" fillId="18" borderId="0" applyNumberFormat="0" applyBorder="0" applyAlignment="0" applyProtection="0"/>
    <xf numFmtId="3" fontId="67" fillId="0" borderId="11">
      <alignment horizontal="right" vertical="center"/>
    </xf>
    <xf numFmtId="4" fontId="67" fillId="0" borderId="11">
      <alignment horizontal="right" vertical="center"/>
    </xf>
    <xf numFmtId="0" fontId="68" fillId="0" borderId="0">
      <alignment horizontal="left"/>
    </xf>
    <xf numFmtId="0" fontId="69" fillId="0" borderId="12" applyNumberFormat="0" applyAlignment="0" applyProtection="0">
      <alignment horizontal="left" vertical="center"/>
    </xf>
    <xf numFmtId="0" fontId="69" fillId="0" borderId="13">
      <alignment horizontal="left" vertical="center"/>
    </xf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1" fontId="71" fillId="0" borderId="0">
      <protection locked="0"/>
    </xf>
    <xf numFmtId="201" fontId="71" fillId="0" borderId="0">
      <protection locked="0"/>
    </xf>
    <xf numFmtId="0" fontId="99" fillId="0" borderId="0" applyNumberFormat="0" applyFill="0" applyBorder="0" applyAlignment="0" applyProtection="0"/>
    <xf numFmtId="0" fontId="100" fillId="0" borderId="14" applyNumberFormat="0" applyFill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0" fontId="66" fillId="17" borderId="2" applyNumberFormat="0" applyBorder="0" applyAlignment="0" applyProtection="0"/>
    <xf numFmtId="177" fontId="10" fillId="0" borderId="0" applyFont="0" applyFill="0" applyBorder="0" applyAlignment="0" applyProtection="0"/>
    <xf numFmtId="212" fontId="73" fillId="0" borderId="0">
      <alignment horizontal="left"/>
    </xf>
    <xf numFmtId="0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0" fontId="74" fillId="0" borderId="15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7" fontId="75" fillId="0" borderId="0"/>
    <xf numFmtId="0" fontId="10" fillId="0" borderId="16" applyNumberFormat="0" applyFont="0" applyBorder="0" applyProtection="0">
      <alignment horizontal="center" vertical="center"/>
    </xf>
    <xf numFmtId="0" fontId="12" fillId="0" borderId="0" applyNumberFormat="0" applyFill="0" applyBorder="0" applyAlignment="0" applyProtection="0"/>
    <xf numFmtId="191" fontId="21" fillId="0" borderId="0"/>
    <xf numFmtId="241" fontId="88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178" fontId="21" fillId="0" borderId="0">
      <alignment vertical="center"/>
    </xf>
    <xf numFmtId="201" fontId="14" fillId="0" borderId="0">
      <protection locked="0"/>
    </xf>
    <xf numFmtId="10" fontId="12" fillId="0" borderId="0" applyFont="0" applyFill="0" applyBorder="0" applyAlignment="0" applyProtection="0"/>
    <xf numFmtId="198" fontId="3" fillId="0" borderId="0">
      <protection locked="0"/>
    </xf>
    <xf numFmtId="30" fontId="77" fillId="0" borderId="0" applyNumberFormat="0" applyFill="0" applyBorder="0" applyAlignment="0" applyProtection="0">
      <alignment horizontal="left"/>
    </xf>
    <xf numFmtId="177" fontId="12" fillId="0" borderId="0" applyFont="0" applyFill="0" applyBorder="0" applyAlignment="0" applyProtection="0"/>
    <xf numFmtId="215" fontId="21" fillId="0" borderId="0">
      <alignment vertical="center"/>
    </xf>
    <xf numFmtId="215" fontId="21" fillId="0" borderId="0">
      <alignment vertical="distributed"/>
    </xf>
    <xf numFmtId="177" fontId="10" fillId="0" borderId="0" applyFont="0" applyFill="0" applyBorder="0" applyAlignment="0" applyProtection="0"/>
    <xf numFmtId="0" fontId="4" fillId="0" borderId="0"/>
    <xf numFmtId="0" fontId="101" fillId="0" borderId="0">
      <alignment horizontal="center" vertical="center"/>
    </xf>
    <xf numFmtId="0" fontId="74" fillId="0" borderId="0"/>
    <xf numFmtId="40" fontId="79" fillId="0" borderId="0" applyBorder="0">
      <alignment horizontal="right"/>
    </xf>
    <xf numFmtId="213" fontId="80" fillId="0" borderId="0">
      <alignment horizontal="center"/>
    </xf>
    <xf numFmtId="0" fontId="102" fillId="18" borderId="0">
      <alignment horizontal="centerContinuous"/>
    </xf>
    <xf numFmtId="0" fontId="81" fillId="0" borderId="0" applyFill="0" applyBorder="0" applyProtection="0">
      <alignment horizontal="centerContinuous" vertical="center"/>
    </xf>
    <xf numFmtId="0" fontId="19" fillId="19" borderId="0" applyFill="0" applyBorder="0" applyProtection="0">
      <alignment horizontal="center" vertical="center"/>
    </xf>
    <xf numFmtId="201" fontId="14" fillId="0" borderId="17">
      <protection locked="0"/>
    </xf>
    <xf numFmtId="0" fontId="82" fillId="0" borderId="5">
      <alignment horizontal="left"/>
    </xf>
    <xf numFmtId="37" fontId="66" fillId="20" borderId="0" applyNumberFormat="0" applyBorder="0" applyAlignment="0" applyProtection="0"/>
    <xf numFmtId="37" fontId="66" fillId="0" borderId="0"/>
    <xf numFmtId="3" fontId="103" fillId="0" borderId="14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28" fontId="12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18" applyNumberFormat="0" applyAlignment="0" applyProtection="0">
      <alignment vertical="center"/>
    </xf>
    <xf numFmtId="185" fontId="4" fillId="0" borderId="0">
      <protection locked="0"/>
    </xf>
    <xf numFmtId="245" fontId="3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7" fillId="0" borderId="0"/>
    <xf numFmtId="0" fontId="21" fillId="0" borderId="0">
      <alignment vertical="center"/>
    </xf>
    <xf numFmtId="231" fontId="89" fillId="0" borderId="7">
      <alignment horizontal="right" vertical="center"/>
    </xf>
    <xf numFmtId="0" fontId="28" fillId="3" borderId="0" applyNumberFormat="0" applyBorder="0" applyAlignment="0" applyProtection="0">
      <alignment vertical="center"/>
    </xf>
    <xf numFmtId="0" fontId="29" fillId="0" borderId="0">
      <protection locked="0"/>
    </xf>
    <xf numFmtId="0" fontId="90" fillId="0" borderId="0">
      <alignment vertical="center"/>
    </xf>
    <xf numFmtId="3" fontId="4" fillId="0" borderId="19">
      <alignment horizontal="center"/>
    </xf>
    <xf numFmtId="0" fontId="9" fillId="0" borderId="20">
      <alignment vertical="center"/>
    </xf>
    <xf numFmtId="3" fontId="2" fillId="0" borderId="21" applyNumberFormat="0" applyFill="0" applyBorder="0" applyProtection="0">
      <alignment horizontal="center" vertical="center"/>
    </xf>
    <xf numFmtId="0" fontId="3" fillId="26" borderId="0">
      <alignment horizontal="left"/>
    </xf>
    <xf numFmtId="0" fontId="91" fillId="0" borderId="7">
      <alignment horizontal="center" vertical="center"/>
    </xf>
    <xf numFmtId="0" fontId="29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5" fontId="31" fillId="0" borderId="22">
      <alignment horizontal="center" vertical="center"/>
    </xf>
    <xf numFmtId="177" fontId="13" fillId="0" borderId="11">
      <alignment vertical="center"/>
    </xf>
    <xf numFmtId="0" fontId="1" fillId="27" borderId="23" applyNumberFormat="0" applyFont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32" fillId="0" borderId="0">
      <alignment vertical="center"/>
    </xf>
    <xf numFmtId="201" fontId="33" fillId="0" borderId="0">
      <protection locked="0"/>
    </xf>
    <xf numFmtId="9" fontId="17" fillId="19" borderId="0" applyFill="0" applyBorder="0" applyProtection="0">
      <alignment horizontal="right"/>
    </xf>
    <xf numFmtId="10" fontId="17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34" fillId="0" borderId="0"/>
    <xf numFmtId="0" fontId="35" fillId="28" borderId="0" applyNumberFormat="0" applyBorder="0" applyAlignment="0" applyProtection="0">
      <alignment vertical="center"/>
    </xf>
    <xf numFmtId="0" fontId="3" fillId="0" borderId="0"/>
    <xf numFmtId="177" fontId="36" fillId="0" borderId="24">
      <alignment vertical="center"/>
    </xf>
    <xf numFmtId="0" fontId="1" fillId="0" borderId="25" applyBorder="0"/>
    <xf numFmtId="248" fontId="27" fillId="0" borderId="25" applyBorder="0"/>
    <xf numFmtId="38" fontId="16" fillId="0" borderId="0">
      <alignment vertical="center" wrapText="1"/>
    </xf>
    <xf numFmtId="3" fontId="21" fillId="0" borderId="2"/>
    <xf numFmtId="0" fontId="21" fillId="0" borderId="2"/>
    <xf numFmtId="3" fontId="21" fillId="0" borderId="26"/>
    <xf numFmtId="3" fontId="21" fillId="0" borderId="27"/>
    <xf numFmtId="0" fontId="78" fillId="0" borderId="2"/>
    <xf numFmtId="0" fontId="92" fillId="0" borderId="0">
      <alignment horizontal="center"/>
    </xf>
    <xf numFmtId="0" fontId="83" fillId="0" borderId="28">
      <alignment horizontal="center"/>
    </xf>
    <xf numFmtId="0" fontId="37" fillId="0" borderId="0" applyNumberFormat="0" applyFill="0" applyBorder="0" applyAlignment="0" applyProtection="0">
      <alignment vertical="center"/>
    </xf>
    <xf numFmtId="0" fontId="38" fillId="29" borderId="29" applyNumberFormat="0" applyAlignment="0" applyProtection="0">
      <alignment vertical="center"/>
    </xf>
    <xf numFmtId="0" fontId="27" fillId="0" borderId="30"/>
    <xf numFmtId="4" fontId="27" fillId="0" borderId="25"/>
    <xf numFmtId="204" fontId="1" fillId="0" borderId="25"/>
    <xf numFmtId="0" fontId="1" fillId="0" borderId="25"/>
    <xf numFmtId="3" fontId="93" fillId="0" borderId="0">
      <alignment vertical="center" wrapText="1"/>
    </xf>
    <xf numFmtId="3" fontId="94" fillId="0" borderId="0">
      <alignment vertical="center" wrapText="1"/>
    </xf>
    <xf numFmtId="1" fontId="3" fillId="0" borderId="0"/>
    <xf numFmtId="222" fontId="32" fillId="0" borderId="0">
      <alignment vertical="center"/>
    </xf>
    <xf numFmtId="177" fontId="8" fillId="0" borderId="24">
      <alignment vertical="center"/>
    </xf>
    <xf numFmtId="176" fontId="39" fillId="0" borderId="24" applyFont="0" applyAlignment="0" applyProtection="0">
      <alignment vertical="center"/>
    </xf>
    <xf numFmtId="188" fontId="12" fillId="0" borderId="0">
      <alignment vertical="center"/>
    </xf>
    <xf numFmtId="242" fontId="12" fillId="0" borderId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8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229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87" fillId="0" borderId="0"/>
    <xf numFmtId="0" fontId="40" fillId="0" borderId="31"/>
    <xf numFmtId="0" fontId="41" fillId="0" borderId="32" applyNumberFormat="0" applyFill="0" applyAlignment="0" applyProtection="0">
      <alignment vertical="center"/>
    </xf>
    <xf numFmtId="214" fontId="1" fillId="0" borderId="2" applyBorder="0">
      <alignment vertical="center"/>
    </xf>
    <xf numFmtId="0" fontId="42" fillId="0" borderId="33" applyNumberFormat="0" applyFill="0" applyAlignment="0" applyProtection="0">
      <alignment vertical="center"/>
    </xf>
    <xf numFmtId="208" fontId="43" fillId="0" borderId="0" applyFont="0" applyFill="0" applyBorder="0" applyAlignment="0" applyProtection="0"/>
    <xf numFmtId="208" fontId="43" fillId="0" borderId="0" applyFont="0" applyFill="0" applyBorder="0" applyAlignment="0" applyProtection="0"/>
    <xf numFmtId="237" fontId="1" fillId="0" borderId="0" applyFont="0" applyFill="0" applyBorder="0" applyAlignment="0" applyProtection="0"/>
    <xf numFmtId="0" fontId="43" fillId="0" borderId="0" applyFont="0" applyFill="0" applyBorder="0" applyAlignment="0" applyProtection="0"/>
    <xf numFmtId="208" fontId="43" fillId="0" borderId="0" applyFont="0" applyFill="0" applyBorder="0" applyAlignment="0" applyProtection="0"/>
    <xf numFmtId="208" fontId="43" fillId="0" borderId="0" applyFont="0" applyFill="0" applyBorder="0" applyAlignment="0" applyProtection="0"/>
    <xf numFmtId="181" fontId="19" fillId="0" borderId="0" applyFont="0" applyFill="0" applyBorder="0" applyAlignment="0" applyProtection="0"/>
    <xf numFmtId="206" fontId="8" fillId="0" borderId="0" applyFont="0" applyFill="0" applyBorder="0" applyAlignment="0" applyProtection="0"/>
    <xf numFmtId="211" fontId="1" fillId="0" borderId="0" applyFont="0" applyFill="0" applyBorder="0" applyAlignment="0" applyProtection="0"/>
    <xf numFmtId="0" fontId="43" fillId="0" borderId="0" applyFont="0" applyFill="0" applyBorder="0" applyAlignment="0" applyProtection="0"/>
    <xf numFmtId="208" fontId="43" fillId="0" borderId="0" applyFont="0" applyFill="0" applyBorder="0" applyAlignment="0" applyProtection="0"/>
    <xf numFmtId="211" fontId="1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44" fillId="0" borderId="0">
      <alignment vertical="center"/>
    </xf>
    <xf numFmtId="0" fontId="95" fillId="0" borderId="0">
      <alignment horizontal="center" vertical="center"/>
    </xf>
    <xf numFmtId="0" fontId="45" fillId="7" borderId="18" applyNumberFormat="0" applyAlignment="0" applyProtection="0">
      <alignment vertical="center"/>
    </xf>
    <xf numFmtId="4" fontId="29" fillId="0" borderId="0">
      <protection locked="0"/>
    </xf>
    <xf numFmtId="186" fontId="4" fillId="0" borderId="0">
      <protection locked="0"/>
    </xf>
    <xf numFmtId="246" fontId="3" fillId="0" borderId="0">
      <protection locked="0"/>
    </xf>
    <xf numFmtId="0" fontId="46" fillId="30" borderId="34">
      <alignment horizontal="centerContinuous"/>
    </xf>
    <xf numFmtId="0" fontId="47" fillId="0" borderId="35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" fillId="0" borderId="0"/>
    <xf numFmtId="0" fontId="51" fillId="25" borderId="38" applyNumberFormat="0" applyAlignment="0" applyProtection="0">
      <alignment vertical="center"/>
    </xf>
    <xf numFmtId="0" fontId="91" fillId="0" borderId="7" applyFill="0" applyProtection="0">
      <alignment horizontal="center" vertical="center"/>
    </xf>
    <xf numFmtId="201" fontId="3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6" fontId="3" fillId="0" borderId="0">
      <protection locked="0"/>
    </xf>
    <xf numFmtId="201" fontId="33" fillId="0" borderId="0">
      <protection locked="0"/>
    </xf>
    <xf numFmtId="225" fontId="3" fillId="0" borderId="0">
      <protection locked="0"/>
    </xf>
    <xf numFmtId="201" fontId="33" fillId="0" borderId="0">
      <protection locked="0"/>
    </xf>
    <xf numFmtId="41" fontId="1" fillId="0" borderId="0" applyFont="0" applyFill="0" applyBorder="0" applyAlignment="0" applyProtection="0"/>
    <xf numFmtId="177" fontId="3" fillId="0" borderId="0" applyNumberFormat="0" applyFont="0" applyFill="0" applyBorder="0" applyProtection="0">
      <alignment vertical="center"/>
    </xf>
    <xf numFmtId="196" fontId="3" fillId="19" borderId="0" applyFill="0" applyBorder="0" applyProtection="0">
      <alignment horizontal="right"/>
    </xf>
    <xf numFmtId="222" fontId="52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180" fontId="52" fillId="0" borderId="2">
      <alignment vertical="center"/>
    </xf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201" fontId="3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6" fontId="3" fillId="0" borderId="0">
      <protection locked="0"/>
    </xf>
    <xf numFmtId="201" fontId="33" fillId="0" borderId="0">
      <protection locked="0"/>
    </xf>
    <xf numFmtId="225" fontId="3" fillId="0" borderId="0">
      <protection locked="0"/>
    </xf>
    <xf numFmtId="201" fontId="33" fillId="0" borderId="0">
      <protection locked="0"/>
    </xf>
    <xf numFmtId="42" fontId="88" fillId="0" borderId="0" applyFont="0" applyFill="0" applyBorder="0" applyAlignment="0" applyProtection="0"/>
    <xf numFmtId="184" fontId="4" fillId="0" borderId="0">
      <protection locked="0"/>
    </xf>
    <xf numFmtId="244" fontId="3" fillId="0" borderId="0">
      <protection locked="0"/>
    </xf>
    <xf numFmtId="201" fontId="33" fillId="0" borderId="0">
      <protection locked="0"/>
    </xf>
    <xf numFmtId="0" fontId="8" fillId="0" borderId="7">
      <alignment horizontal="center" vertical="center"/>
    </xf>
    <xf numFmtId="0" fontId="8" fillId="0" borderId="7">
      <alignment horizontal="left" vertical="center"/>
    </xf>
    <xf numFmtId="0" fontId="8" fillId="0" borderId="7">
      <alignment vertical="center" textRotation="255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6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7" fontId="3" fillId="0" borderId="0">
      <protection locked="0"/>
    </xf>
    <xf numFmtId="226" fontId="3" fillId="0" borderId="0">
      <protection locked="0"/>
    </xf>
    <xf numFmtId="201" fontId="33" fillId="0" borderId="0">
      <protection locked="0"/>
    </xf>
    <xf numFmtId="225" fontId="3" fillId="0" borderId="0">
      <protection locked="0"/>
    </xf>
    <xf numFmtId="0" fontId="1" fillId="0" borderId="0">
      <alignment vertical="center"/>
    </xf>
    <xf numFmtId="0" fontId="88" fillId="0" borderId="0"/>
    <xf numFmtId="0" fontId="111" fillId="0" borderId="0">
      <alignment vertical="center"/>
    </xf>
    <xf numFmtId="0" fontId="1" fillId="0" borderId="0"/>
    <xf numFmtId="0" fontId="3" fillId="0" borderId="7">
      <alignment vertical="center" wrapText="1"/>
    </xf>
    <xf numFmtId="0" fontId="1" fillId="0" borderId="2" applyNumberFormat="0" applyFill="0" applyProtection="0">
      <alignment vertical="center"/>
    </xf>
    <xf numFmtId="0" fontId="88" fillId="0" borderId="6">
      <alignment horizontal="center" vertical="center"/>
    </xf>
    <xf numFmtId="0" fontId="13" fillId="0" borderId="7">
      <alignment horizontal="center" vertical="center" wrapText="1"/>
    </xf>
    <xf numFmtId="0" fontId="29" fillId="0" borderId="9">
      <protection locked="0"/>
    </xf>
    <xf numFmtId="236" fontId="3" fillId="0" borderId="0">
      <protection locked="0"/>
    </xf>
    <xf numFmtId="183" fontId="4" fillId="0" borderId="0">
      <protection locked="0"/>
    </xf>
    <xf numFmtId="243" fontId="3" fillId="0" borderId="0">
      <protection locked="0"/>
    </xf>
    <xf numFmtId="187" fontId="4" fillId="0" borderId="0">
      <protection locked="0"/>
    </xf>
    <xf numFmtId="247" fontId="3" fillId="0" borderId="0">
      <protection locked="0"/>
    </xf>
    <xf numFmtId="177" fontId="3" fillId="0" borderId="39"/>
  </cellStyleXfs>
  <cellXfs count="103"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1" fontId="7" fillId="0" borderId="2" xfId="1334" applyFont="1" applyBorder="1" applyAlignment="1">
      <alignment vertical="center"/>
    </xf>
    <xf numFmtId="10" fontId="7" fillId="0" borderId="26" xfId="0" applyNumberFormat="1" applyFont="1" applyBorder="1" applyAlignment="1">
      <alignment vertical="center"/>
    </xf>
    <xf numFmtId="41" fontId="7" fillId="0" borderId="0" xfId="1334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11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shrinkToFit="1"/>
    </xf>
    <xf numFmtId="10" fontId="0" fillId="0" borderId="0" xfId="0" applyNumberFormat="1" applyAlignment="1">
      <alignment vertical="center"/>
    </xf>
    <xf numFmtId="10" fontId="2" fillId="0" borderId="0" xfId="0" applyNumberFormat="1" applyFont="1" applyAlignment="1">
      <alignment horizontal="center" shrinkToFit="1"/>
    </xf>
    <xf numFmtId="9" fontId="2" fillId="0" borderId="0" xfId="0" applyNumberFormat="1" applyFont="1" applyAlignment="1">
      <alignment horizontal="center" shrinkToFit="1"/>
    </xf>
    <xf numFmtId="41" fontId="105" fillId="0" borderId="2" xfId="1334" applyFont="1" applyBorder="1" applyAlignment="1">
      <alignment vertical="center"/>
    </xf>
    <xf numFmtId="10" fontId="7" fillId="0" borderId="0" xfId="0" applyNumberFormat="1" applyFont="1" applyAlignment="1">
      <alignment vertical="center"/>
    </xf>
    <xf numFmtId="249" fontId="0" fillId="0" borderId="0" xfId="0" applyNumberFormat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251" fontId="7" fillId="0" borderId="1" xfId="0" applyNumberFormat="1" applyFont="1" applyFill="1" applyBorder="1" applyAlignment="1">
      <alignment horizontal="right" vertical="center" shrinkToFit="1"/>
    </xf>
    <xf numFmtId="10" fontId="2" fillId="31" borderId="0" xfId="0" applyNumberFormat="1" applyFont="1" applyFill="1" applyAlignment="1">
      <alignment horizontal="center" shrinkToFit="1"/>
    </xf>
    <xf numFmtId="0" fontId="7" fillId="0" borderId="0" xfId="0" applyFont="1" applyAlignment="1">
      <alignment horizontal="center" vertical="center"/>
    </xf>
    <xf numFmtId="41" fontId="7" fillId="0" borderId="0" xfId="1334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31" borderId="15" xfId="0" applyFont="1" applyFill="1" applyBorder="1" applyAlignment="1" applyProtection="1">
      <alignment horizontal="center" vertical="center"/>
      <protection locked="0"/>
    </xf>
    <xf numFmtId="41" fontId="7" fillId="31" borderId="2" xfId="1334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0" fontId="7" fillId="0" borderId="26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 shrinkToFit="1"/>
    </xf>
    <xf numFmtId="41" fontId="7" fillId="0" borderId="2" xfId="1334" applyFont="1" applyFill="1" applyBorder="1" applyAlignment="1">
      <alignment vertical="center"/>
    </xf>
    <xf numFmtId="41" fontId="7" fillId="0" borderId="2" xfId="1334" applyFont="1" applyFill="1" applyBorder="1" applyAlignment="1" applyProtection="1">
      <alignment vertical="center"/>
      <protection locked="0"/>
    </xf>
    <xf numFmtId="0" fontId="7" fillId="32" borderId="40" xfId="0" applyFont="1" applyFill="1" applyBorder="1" applyAlignment="1">
      <alignment horizontal="center" vertical="center"/>
    </xf>
    <xf numFmtId="0" fontId="7" fillId="32" borderId="2" xfId="0" applyFont="1" applyFill="1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251" fontId="7" fillId="31" borderId="1" xfId="0" applyNumberFormat="1" applyFont="1" applyFill="1" applyBorder="1" applyAlignment="1" applyProtection="1">
      <alignment horizontal="right" vertical="center" shrinkToFit="1"/>
      <protection locked="0"/>
    </xf>
    <xf numFmtId="10" fontId="7" fillId="31" borderId="26" xfId="0" applyNumberFormat="1" applyFont="1" applyFill="1" applyBorder="1" applyAlignment="1" applyProtection="1">
      <alignment vertical="center"/>
      <protection locked="0"/>
    </xf>
    <xf numFmtId="0" fontId="7" fillId="31" borderId="2" xfId="0" applyFont="1" applyFill="1" applyBorder="1" applyAlignment="1" applyProtection="1">
      <alignment horizontal="center" vertical="center"/>
    </xf>
    <xf numFmtId="0" fontId="7" fillId="31" borderId="2" xfId="0" applyFont="1" applyFill="1" applyBorder="1" applyAlignment="1" applyProtection="1">
      <alignment horizontal="center" vertical="center"/>
      <protection locked="0"/>
    </xf>
    <xf numFmtId="0" fontId="113" fillId="33" borderId="5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0" fontId="7" fillId="0" borderId="41" xfId="0" applyNumberFormat="1" applyFont="1" applyBorder="1" applyAlignment="1">
      <alignment vertical="center"/>
    </xf>
    <xf numFmtId="41" fontId="7" fillId="31" borderId="2" xfId="1334" applyFont="1" applyFill="1" applyBorder="1" applyAlignment="1">
      <alignment vertical="center"/>
    </xf>
    <xf numFmtId="250" fontId="0" fillId="0" borderId="0" xfId="0" applyNumberFormat="1" applyAlignment="1">
      <alignment vertical="center"/>
    </xf>
    <xf numFmtId="250" fontId="7" fillId="0" borderId="0" xfId="0" applyNumberFormat="1" applyFont="1" applyAlignment="1">
      <alignment vertical="center"/>
    </xf>
    <xf numFmtId="252" fontId="7" fillId="0" borderId="0" xfId="0" applyNumberFormat="1" applyFont="1" applyAlignment="1">
      <alignment vertical="center"/>
    </xf>
    <xf numFmtId="252" fontId="0" fillId="0" borderId="0" xfId="0" applyNumberFormat="1" applyAlignment="1">
      <alignment vertical="center"/>
    </xf>
    <xf numFmtId="252" fontId="0" fillId="0" borderId="0" xfId="0" applyNumberFormat="1" applyAlignment="1" applyProtection="1">
      <alignment vertical="center" shrinkToFit="1"/>
    </xf>
    <xf numFmtId="252" fontId="105" fillId="31" borderId="7" xfId="0" applyNumberFormat="1" applyFont="1" applyFill="1" applyBorder="1" applyAlignment="1" applyProtection="1">
      <alignment vertical="center" shrinkToFit="1"/>
      <protection locked="0"/>
    </xf>
    <xf numFmtId="252" fontId="7" fillId="0" borderId="7" xfId="0" applyNumberFormat="1" applyFont="1" applyBorder="1" applyAlignment="1" applyProtection="1">
      <alignment vertical="center" shrinkToFit="1"/>
    </xf>
    <xf numFmtId="252" fontId="105" fillId="34" borderId="7" xfId="0" applyNumberFormat="1" applyFont="1" applyFill="1" applyBorder="1" applyAlignment="1" applyProtection="1">
      <alignment vertical="center" shrinkToFit="1"/>
    </xf>
    <xf numFmtId="252" fontId="7" fillId="0" borderId="0" xfId="0" applyNumberFormat="1" applyFont="1" applyAlignment="1" applyProtection="1">
      <alignment vertical="center" shrinkToFit="1"/>
    </xf>
    <xf numFmtId="252" fontId="110" fillId="34" borderId="7" xfId="0" applyNumberFormat="1" applyFont="1" applyFill="1" applyBorder="1" applyAlignment="1" applyProtection="1">
      <alignment horizontal="center" vertical="center" shrinkToFit="1"/>
      <protection locked="0"/>
    </xf>
    <xf numFmtId="252" fontId="0" fillId="0" borderId="0" xfId="0" applyNumberFormat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4" fillId="0" borderId="0" xfId="0" applyFont="1" applyAlignment="1">
      <alignment horizontal="center" vertical="center" shrinkToFit="1"/>
    </xf>
    <xf numFmtId="0" fontId="104" fillId="0" borderId="0" xfId="0" applyFont="1" applyAlignment="1" applyProtection="1">
      <alignment horizontal="left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114" fillId="0" borderId="15" xfId="0" applyFont="1" applyBorder="1" applyAlignment="1">
      <alignment horizontal="left" vertical="center" wrapText="1" indent="1"/>
    </xf>
    <xf numFmtId="0" fontId="7" fillId="0" borderId="42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0" borderId="4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250" fontId="7" fillId="0" borderId="13" xfId="0" applyNumberFormat="1" applyFont="1" applyBorder="1" applyAlignment="1">
      <alignment horizontal="center" vertical="center"/>
    </xf>
    <xf numFmtId="250" fontId="7" fillId="0" borderId="41" xfId="0" applyNumberFormat="1" applyFont="1" applyBorder="1" applyAlignment="1">
      <alignment horizontal="center" vertical="center"/>
    </xf>
    <xf numFmtId="0" fontId="7" fillId="32" borderId="50" xfId="0" applyFont="1" applyFill="1" applyBorder="1" applyAlignment="1">
      <alignment horizontal="center" vertical="center"/>
    </xf>
    <xf numFmtId="0" fontId="7" fillId="32" borderId="13" xfId="0" applyFont="1" applyFill="1" applyBorder="1" applyAlignment="1">
      <alignment horizontal="center" vertical="center"/>
    </xf>
    <xf numFmtId="0" fontId="7" fillId="32" borderId="40" xfId="0" applyFont="1" applyFill="1" applyBorder="1" applyAlignment="1">
      <alignment horizontal="center" vertical="center"/>
    </xf>
    <xf numFmtId="0" fontId="105" fillId="0" borderId="27" xfId="0" applyFont="1" applyBorder="1" applyAlignment="1">
      <alignment horizontal="center" vertical="center"/>
    </xf>
    <xf numFmtId="0" fontId="105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5" fillId="33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2" borderId="47" xfId="0" applyFont="1" applyFill="1" applyBorder="1" applyAlignment="1">
      <alignment horizontal="center" vertical="center"/>
    </xf>
    <xf numFmtId="0" fontId="7" fillId="32" borderId="46" xfId="0" applyFont="1" applyFill="1" applyBorder="1" applyAlignment="1">
      <alignment horizontal="center" vertical="center"/>
    </xf>
    <xf numFmtId="0" fontId="116" fillId="33" borderId="0" xfId="0" applyFont="1" applyFill="1" applyAlignment="1">
      <alignment horizontal="center" vertical="center" wrapText="1"/>
    </xf>
    <xf numFmtId="0" fontId="7" fillId="32" borderId="1" xfId="0" applyFont="1" applyFill="1" applyBorder="1" applyAlignment="1">
      <alignment horizontal="center" vertical="center"/>
    </xf>
    <xf numFmtId="253" fontId="0" fillId="0" borderId="0" xfId="0" applyNumberFormat="1" applyAlignment="1" applyProtection="1">
      <alignment vertical="center" shrinkToFit="1"/>
      <protection locked="0"/>
    </xf>
    <xf numFmtId="253" fontId="7" fillId="0" borderId="0" xfId="0" applyNumberFormat="1" applyFont="1" applyAlignment="1" applyProtection="1">
      <alignment vertical="center" shrinkToFit="1"/>
      <protection locked="0"/>
    </xf>
    <xf numFmtId="41" fontId="7" fillId="0" borderId="0" xfId="0" applyNumberFormat="1" applyFont="1" applyAlignment="1" applyProtection="1">
      <alignment vertical="center" shrinkToFit="1"/>
      <protection locked="0"/>
    </xf>
    <xf numFmtId="41" fontId="7" fillId="34" borderId="0" xfId="0" applyNumberFormat="1" applyFont="1" applyFill="1" applyAlignment="1" applyProtection="1">
      <alignment vertical="center" shrinkToFit="1"/>
      <protection locked="0"/>
    </xf>
    <xf numFmtId="41" fontId="7" fillId="0" borderId="0" xfId="0" applyNumberFormat="1" applyFont="1" applyFill="1" applyAlignment="1" applyProtection="1">
      <alignment vertical="center" shrinkToFit="1"/>
      <protection locked="0"/>
    </xf>
  </cellXfs>
  <cellStyles count="1449">
    <cellStyle name="#" xfId="1"/>
    <cellStyle name="#,##0" xfId="2"/>
    <cellStyle name="#,##0.0" xfId="3"/>
    <cellStyle name="#,##0.00" xfId="4"/>
    <cellStyle name="#,##0.000" xfId="5"/>
    <cellStyle name="#,##0_현일중학교 석면텍스 교체공사" xfId="6"/>
    <cellStyle name="$" xfId="7"/>
    <cellStyle name="_x0004__x0004__x0019__x001b__x0004_$_x0010__x0010__x0008__x0001_" xfId="8"/>
    <cellStyle name="$_db진흥" xfId="9"/>
    <cellStyle name="$_SE40" xfId="10"/>
    <cellStyle name="$_견적2" xfId="11"/>
    <cellStyle name="$_기아" xfId="12"/>
    <cellStyle name="(표준)" xfId="13"/>
    <cellStyle name="??&amp;O?&amp;H?_x0008__x000f__x0007_?_x0007__x0001__x0001_" xfId="14"/>
    <cellStyle name="??&amp;O?&amp;H?_x0008_??_x0007__x0001__x0001_" xfId="15"/>
    <cellStyle name="??_?.????" xfId="16"/>
    <cellStyle name="?W?_laroux" xfId="17"/>
    <cellStyle name="?曹%U?&amp;H?_x0008__x001a__x0004_?_x0007__x0001__x0001_" xfId="18"/>
    <cellStyle name="_(최종본10.18)(가칭)형곡고등학교 교사신축 BTL사업 기본설계용역" xfId="19"/>
    <cellStyle name="_02-15작업(건총)" xfId="20"/>
    <cellStyle name="_2-4.상반기실적부문별요약" xfId="21"/>
    <cellStyle name="_2-4.상반기실적부문별요약(표지및목차포함)" xfId="22"/>
    <cellStyle name="_2-4.상반기실적부문별요약(표지및목차포함)_1" xfId="23"/>
    <cellStyle name="_2-4.상반기실적부문별요약_1" xfId="24"/>
    <cellStyle name="_'99상반기경영개선활동결과(게시용)" xfId="25"/>
    <cellStyle name="_Book2" xfId="26"/>
    <cellStyle name="_Book3" xfId="27"/>
    <cellStyle name="_cctv내역서" xfId="28"/>
    <cellStyle name="_RESULTS" xfId="29"/>
    <cellStyle name="_강릉대학술정보지원센터총괄(월드2낙찰)" xfId="30"/>
    <cellStyle name="_강서노인복지관통신관급내역서(방송)" xfId="31"/>
    <cellStyle name="_건축내역" xfId="32"/>
    <cellStyle name="_경영개선활동상반기실적(990708)" xfId="33"/>
    <cellStyle name="_경영개선활동상반기실적(990708)_1" xfId="34"/>
    <cellStyle name="_경영개선활동상반기실적(990708)_2" xfId="35"/>
    <cellStyle name="_경영개선활성화방안(990802)" xfId="36"/>
    <cellStyle name="_경영개선활성화방안(990802)_1" xfId="37"/>
    <cellStyle name="_고속국도제1호선한남~반포간확장공사(대동)" xfId="38"/>
    <cellStyle name="_공내역서-3(1)(1). 조경" xfId="39"/>
    <cellStyle name="_공문 " xfId="40"/>
    <cellStyle name="_공문 _내역서" xfId="41"/>
    <cellStyle name="_공문양식" xfId="42"/>
    <cellStyle name="_광평초등학교 도서실 리모델링공사(8.4)" xfId="43"/>
    <cellStyle name="_구암제_주식회사 홍익(하도급발송)" xfId="44"/>
    <cellStyle name="_구즉내역서" xfId="45"/>
    <cellStyle name="_구포3동공영주차장관급(주차관제)-1" xfId="46"/>
    <cellStyle name="_국도23호선영암연소지구내역서" xfId="47"/>
    <cellStyle name="_국도38호선통리지구내역서" xfId="48"/>
    <cellStyle name="_국도42호선여량지구오르막차로" xfId="49"/>
    <cellStyle name="_군위내역서(A동)" xfId="50"/>
    <cellStyle name="_금강Ⅱ지구김제2-2공구토목공사(동도)" xfId="51"/>
    <cellStyle name="_금구초.중 공 내역서0" xfId="52"/>
    <cellStyle name="_금천청소년수련관(토목林)" xfId="53"/>
    <cellStyle name="_기성검사원" xfId="54"/>
    <cellStyle name="_기성검사원_내역서" xfId="55"/>
    <cellStyle name="_기흥읍청사신축공사(조원)" xfId="56"/>
    <cellStyle name="_길동배수지건설공사(구보)" xfId="57"/>
    <cellStyle name="_김천농공고등학교생활관증축공사-행재정" xfId="58"/>
    <cellStyle name="_김해분성고(동성)" xfId="59"/>
    <cellStyle name="_남동국민체육센타" xfId="60"/>
    <cellStyle name="_내덕중신축공사(서림하도급수정메일)" xfId="61"/>
    <cellStyle name="_내역B동" xfId="62"/>
    <cellStyle name="_내역서(남구청주차관제)" xfId="63"/>
    <cellStyle name="_내역서(전광판)-1" xfId="64"/>
    <cellStyle name="_노후창호개체공사" xfId="65"/>
    <cellStyle name="_당동(청강)" xfId="66"/>
    <cellStyle name="_당동(청강디스켓1)" xfId="67"/>
    <cellStyle name="_대구사격장(화일작업)" xfId="68"/>
    <cellStyle name="_대전서붕고하도급" xfId="69"/>
    <cellStyle name="_대호지~석문간지방도확포장공사(신일)" xfId="70"/>
    <cellStyle name="_도로공사대전지사" xfId="71"/>
    <cellStyle name="_도암~강진도로확장공사(대국2)" xfId="72"/>
    <cellStyle name="_돈암중조경공내역" xfId="73"/>
    <cellStyle name="_동대문실내체육관(천마낙찰)" xfId="74"/>
    <cellStyle name="_동원꽃농원" xfId="75"/>
    <cellStyle name="_두계변전소하도급" xfId="76"/>
    <cellStyle name="_등촌고등총괄(동현하도급)" xfId="77"/>
    <cellStyle name="_마현~생창국도건설공사" xfId="78"/>
    <cellStyle name="_명암지-산성간" xfId="79"/>
    <cellStyle name="_미래관(조경)" xfId="80"/>
    <cellStyle name="_민락동 내역서( 최종)" xfId="81"/>
    <cellStyle name="_반여2동공영주차장-1" xfId="82"/>
    <cellStyle name="_반여2동사통신내역서" xfId="83"/>
    <cellStyle name="_방송내역서" xfId="84"/>
    <cellStyle name="_백석지구농촌용수개발사업(대원)" xfId="85"/>
    <cellStyle name="_별첨(계획서및실적서양식)" xfId="86"/>
    <cellStyle name="_별첨(계획서및실적서양식)_1" xfId="87"/>
    <cellStyle name="_보현초" xfId="88"/>
    <cellStyle name="_보현초(토+조)" xfId="89"/>
    <cellStyle name="_봉곡중내역서(대지건설)" xfId="90"/>
    <cellStyle name="_봉곡중총괄(대지완결)" xfId="91"/>
    <cellStyle name="_부대입찰확약서" xfId="92"/>
    <cellStyle name="_부림제(혁성종합)" xfId="93"/>
    <cellStyle name="_부산진초개축공사(대지하도급원본)" xfId="94"/>
    <cellStyle name="_부산해사고(100%)" xfId="95"/>
    <cellStyle name="_분전반(kd-수산과학원)" xfId="96"/>
    <cellStyle name="_사상구청쓰레기투기-CCTV 내역서" xfId="97"/>
    <cellStyle name="_사유서" xfId="98"/>
    <cellStyle name="_사유서_내역서" xfId="99"/>
    <cellStyle name="_산동 농협동로지소 청사 신축공사-1" xfId="100"/>
    <cellStyle name="_산동 농협동로지소 청사 신축공사-1_1" xfId="101"/>
    <cellStyle name="_상리~사천간국도4차로공사내역" xfId="102"/>
    <cellStyle name="_새들초등학교(동성)" xfId="103"/>
    <cellStyle name="_서울대학교사범대교육정보관(에스와이비작업수정)" xfId="104"/>
    <cellStyle name="_서울대학교사범대교육정보관(에스와이비작업완료)" xfId="105"/>
    <cellStyle name="_서울도림초등학교(신한디스켓)" xfId="106"/>
    <cellStyle name="_서울염경초등학교하도급작업(천호작업)" xfId="107"/>
    <cellStyle name="_서울화일초(덕동)" xfId="108"/>
    <cellStyle name="_서창초" xfId="109"/>
    <cellStyle name="_석수고" xfId="110"/>
    <cellStyle name="_설계서 용지" xfId="111"/>
    <cellStyle name="_설계예산서(참고)" xfId="112"/>
    <cellStyle name="_성덕초,명진초,신길(토목)" xfId="113"/>
    <cellStyle name="_성산배수지건설공사(덕동)" xfId="114"/>
    <cellStyle name="_송산고(백산하도급포함)" xfId="115"/>
    <cellStyle name="_수도권매립지" xfId="116"/>
    <cellStyle name="_수도권매립지하도급(명도)" xfId="117"/>
    <cellStyle name="_수량제목" xfId="118"/>
    <cellStyle name="_수량제목_내역서" xfId="119"/>
    <cellStyle name="_수정갑지" xfId="120"/>
    <cellStyle name="_양식" xfId="121"/>
    <cellStyle name="_양식_1" xfId="122"/>
    <cellStyle name="_양식_2" xfId="123"/>
    <cellStyle name="_염경초(토목)" xfId="124"/>
    <cellStyle name="_염경초공내역서(건축,토목,조경,기계)" xfId="125"/>
    <cellStyle name="_영주여자고등학교 기숙사 증축 및 기타공사(7.19)" xfId="126"/>
    <cellStyle name="_옥련고총괄(100%)" xfId="127"/>
    <cellStyle name="_온양용화중하도급작업" xfId="128"/>
    <cellStyle name="_왕가봉정비공사" xfId="129"/>
    <cellStyle name="_용화고등학교연습" xfId="130"/>
    <cellStyle name="_용화고등학교하도급(명신)" xfId="131"/>
    <cellStyle name="_울진군폐기물처리시설" xfId="132"/>
    <cellStyle name="_유첨3(서식)" xfId="133"/>
    <cellStyle name="_유첨3(서식)_1" xfId="134"/>
    <cellStyle name="_은평공원테니스장정비공사" xfId="135"/>
    <cellStyle name="_인천북항관공선부두(수정내역)" xfId="136"/>
    <cellStyle name="_장산중학교내역(혁성)" xfId="137"/>
    <cellStyle name="_장산중학교내역(혁성업체)" xfId="138"/>
    <cellStyle name="_장산중학교내역하도급(혁성)" xfId="139"/>
    <cellStyle name="_전기내역서" xfId="140"/>
    <cellStyle name="_전주시관내(이서~용정)건설공사(신화)" xfId="141"/>
    <cellStyle name="_정보관건축내역(2층완성)" xfId="142"/>
    <cellStyle name="_제목" xfId="143"/>
    <cellStyle name="_제목_내역서" xfId="144"/>
    <cellStyle name="_조경" xfId="145"/>
    <cellStyle name="_중림내역표지" xfId="146"/>
    <cellStyle name="_지정과제1분기실적(확정990408)" xfId="147"/>
    <cellStyle name="_지정과제1분기실적(확정990408)_1" xfId="148"/>
    <cellStyle name="_지정과제2차심의list" xfId="149"/>
    <cellStyle name="_지정과제2차심의list_1" xfId="150"/>
    <cellStyle name="_지정과제2차심의list_2" xfId="151"/>
    <cellStyle name="_지정과제2차심의결과" xfId="152"/>
    <cellStyle name="_지정과제2차심의결과(금액조정후최종)" xfId="153"/>
    <cellStyle name="_지정과제2차심의결과(금액조정후최종)_1" xfId="154"/>
    <cellStyle name="_지정과제2차심의결과(금액조정후최종)_1_경영개선실적보고(전주공장)" xfId="155"/>
    <cellStyle name="_지정과제2차심의결과(금액조정후최종)_1_별첨1_2" xfId="156"/>
    <cellStyle name="_지정과제2차심의결과(금액조정후최종)_1_제안과제집계표(공장전체)" xfId="157"/>
    <cellStyle name="_지정과제2차심의결과(금액조정후최종)_경영개선실적보고(전주공장)" xfId="158"/>
    <cellStyle name="_지정과제2차심의결과(금액조정후최종)_별첨1_2" xfId="159"/>
    <cellStyle name="_지정과제2차심의결과(금액조정후최종)_제안과제집계표(공장전체)" xfId="160"/>
    <cellStyle name="_지정과제2차심의결과_1" xfId="161"/>
    <cellStyle name="_집중관리(981231)" xfId="162"/>
    <cellStyle name="_집중관리(981231)_1" xfId="163"/>
    <cellStyle name="_집중관리(지정과제및 양식)" xfId="164"/>
    <cellStyle name="_집중관리(지정과제및 양식)_1" xfId="165"/>
    <cellStyle name="_천체투영실설치공사" xfId="166"/>
    <cellStyle name="_철도청통합사령실(대명)" xfId="167"/>
    <cellStyle name="_축령산야영수련장조성및기타공사(동일)" xfId="168"/>
    <cellStyle name="_태종대1차" xfId="169"/>
    <cellStyle name="_태종대2차" xfId="170"/>
    <cellStyle name="_태종대공영주차장통신내역서(총괄)1" xfId="171"/>
    <cellStyle name="_토목공내역서" xfId="172"/>
    <cellStyle name="_통신내역서" xfId="173"/>
    <cellStyle name="_포항교도소(대동)" xfId="174"/>
    <cellStyle name="_포항교도소(원본)" xfId="175"/>
    <cellStyle name="_표지" xfId="176"/>
    <cellStyle name="_하도급관리계획서(갑지원주동화)" xfId="177"/>
    <cellStyle name="_하도급양식" xfId="178"/>
    <cellStyle name="_한뫼초부대시설공사(하도급)" xfId="179"/>
    <cellStyle name="_한범중신축공사(하도급)" xfId="180"/>
    <cellStyle name="_한범중신축공사(하도급완료)" xfId="181"/>
    <cellStyle name="_한전연구견적" xfId="182"/>
    <cellStyle name="_항만해운청전기산출근거" xfId="183"/>
    <cellStyle name="_호남선두계역외2개소연결통로" xfId="184"/>
    <cellStyle name="_홍제초등학교(강산)" xfId="185"/>
    <cellStyle name="_홍천여중" xfId="186"/>
    <cellStyle name="_홍천중(강임계약내역)" xfId="187"/>
    <cellStyle name="´þ" xfId="188"/>
    <cellStyle name="’E‰Y [0.00]_laroux" xfId="189"/>
    <cellStyle name="’E‰Y_laroux" xfId="190"/>
    <cellStyle name="¤@?e_TEST-1 " xfId="191"/>
    <cellStyle name="°ia¤¼o " xfId="192"/>
    <cellStyle name="°ia¤aa " xfId="193"/>
    <cellStyle name="" xfId="194"/>
    <cellStyle name="_x0007__x0009__x000d__x000d_­­_x0007__x0009_­" xfId="195"/>
    <cellStyle name="0" xfId="196"/>
    <cellStyle name="0%" xfId="197"/>
    <cellStyle name="0.0" xfId="198"/>
    <cellStyle name="0.0%" xfId="199"/>
    <cellStyle name="0.00" xfId="200"/>
    <cellStyle name="0.00%" xfId="201"/>
    <cellStyle name="0.000%" xfId="202"/>
    <cellStyle name="0.0000%" xfId="203"/>
    <cellStyle name="00" xfId="204"/>
    <cellStyle name="1" xfId="205"/>
    <cellStyle name="1_20030305058-01_천안불당중 (공내역서)" xfId="206"/>
    <cellStyle name="1_345kv신안산변전토건공사(해동완료)" xfId="207"/>
    <cellStyle name="1_Book2" xfId="208"/>
    <cellStyle name="1_Book3" xfId="209"/>
    <cellStyle name="1_Book3_1" xfId="210"/>
    <cellStyle name="1_Book4" xfId="211"/>
    <cellStyle name="1_total" xfId="212"/>
    <cellStyle name="1_total_구로리총괄내역" xfId="213"/>
    <cellStyle name="1_total_구로리총괄내역_구로리설계예산서1029" xfId="214"/>
    <cellStyle name="1_total_구로리총괄내역_구로리설계예산서1029_석면철거-100M2전후" xfId="215"/>
    <cellStyle name="1_total_구로리총괄내역_구로리설계예산서1029_석면철거-100M2전후_석면철거(견적)" xfId="216"/>
    <cellStyle name="1_total_구로리총괄내역_구로리설계예산서1029_석면철거-500M2전후" xfId="217"/>
    <cellStyle name="1_total_구로리총괄내역_구로리설계예산서1029_석면철거-500M2전후_석면철거(견적)" xfId="218"/>
    <cellStyle name="1_total_구로리총괄내역_구로리설계예산서1029_하도급관리계획서(갑지원주동화)" xfId="219"/>
    <cellStyle name="1_total_구로리총괄내역_구로리설계예산서1029_하도급관리계획서(갑지원주동화)_석면철거-100M2전후" xfId="220"/>
    <cellStyle name="1_total_구로리총괄내역_구로리설계예산서1029_하도급관리계획서(갑지원주동화)_석면철거-100M2전후_석면철거(견적)" xfId="221"/>
    <cellStyle name="1_total_구로리총괄내역_구로리설계예산서1029_하도급관리계획서(갑지원주동화)_석면철거-500M2전후" xfId="222"/>
    <cellStyle name="1_total_구로리총괄내역_구로리설계예산서1029_하도급관리계획서(갑지원주동화)_석면철거-500M2전후_석면철거(견적)" xfId="223"/>
    <cellStyle name="1_total_구로리총괄내역_구로리설계예산서1118준공" xfId="224"/>
    <cellStyle name="1_total_구로리총괄내역_구로리설계예산서1118준공_석면철거-100M2전후" xfId="225"/>
    <cellStyle name="1_total_구로리총괄내역_구로리설계예산서1118준공_석면철거-100M2전후_석면철거(견적)" xfId="226"/>
    <cellStyle name="1_total_구로리총괄내역_구로리설계예산서1118준공_석면철거-500M2전후" xfId="227"/>
    <cellStyle name="1_total_구로리총괄내역_구로리설계예산서1118준공_석면철거-500M2전후_석면철거(견적)" xfId="228"/>
    <cellStyle name="1_total_구로리총괄내역_구로리설계예산서1118준공_하도급관리계획서(갑지원주동화)" xfId="229"/>
    <cellStyle name="1_total_구로리총괄내역_구로리설계예산서1118준공_하도급관리계획서(갑지원주동화)_석면철거-100M2전후" xfId="230"/>
    <cellStyle name="1_total_구로리총괄내역_구로리설계예산서1118준공_하도급관리계획서(갑지원주동화)_석면철거-100M2전후_석면철거(견적)" xfId="231"/>
    <cellStyle name="1_total_구로리총괄내역_구로리설계예산서1118준공_하도급관리계획서(갑지원주동화)_석면철거-500M2전후" xfId="232"/>
    <cellStyle name="1_total_구로리총괄내역_구로리설계예산서1118준공_하도급관리계획서(갑지원주동화)_석면철거-500M2전후_석면철거(견적)" xfId="233"/>
    <cellStyle name="1_total_구로리총괄내역_구로리설계예산서조경" xfId="234"/>
    <cellStyle name="1_total_구로리총괄내역_구로리설계예산서조경_석면철거-100M2전후" xfId="235"/>
    <cellStyle name="1_total_구로리총괄내역_구로리설계예산서조경_석면철거-100M2전후_석면철거(견적)" xfId="236"/>
    <cellStyle name="1_total_구로리총괄내역_구로리설계예산서조경_석면철거-500M2전후" xfId="237"/>
    <cellStyle name="1_total_구로리총괄내역_구로리설계예산서조경_석면철거-500M2전후_석면철거(견적)" xfId="238"/>
    <cellStyle name="1_total_구로리총괄내역_구로리설계예산서조경_하도급관리계획서(갑지원주동화)" xfId="239"/>
    <cellStyle name="1_total_구로리총괄내역_구로리설계예산서조경_하도급관리계획서(갑지원주동화)_석면철거-100M2전후" xfId="240"/>
    <cellStyle name="1_total_구로리총괄내역_구로리설계예산서조경_하도급관리계획서(갑지원주동화)_석면철거-100M2전후_석면철거(견적)" xfId="241"/>
    <cellStyle name="1_total_구로리총괄내역_구로리설계예산서조경_하도급관리계획서(갑지원주동화)_석면철거-500M2전후" xfId="242"/>
    <cellStyle name="1_total_구로리총괄내역_구로리설계예산서조경_하도급관리계획서(갑지원주동화)_석면철거-500M2전후_석면철거(견적)" xfId="243"/>
    <cellStyle name="1_total_구로리총괄내역_구로리어린이공원예산서(조경)1125" xfId="244"/>
    <cellStyle name="1_total_구로리총괄내역_구로리어린이공원예산서(조경)1125_석면철거-100M2전후" xfId="245"/>
    <cellStyle name="1_total_구로리총괄내역_구로리어린이공원예산서(조경)1125_석면철거-100M2전후_석면철거(견적)" xfId="246"/>
    <cellStyle name="1_total_구로리총괄내역_구로리어린이공원예산서(조경)1125_석면철거-500M2전후" xfId="247"/>
    <cellStyle name="1_total_구로리총괄내역_구로리어린이공원예산서(조경)1125_석면철거-500M2전후_석면철거(견적)" xfId="248"/>
    <cellStyle name="1_total_구로리총괄내역_구로리어린이공원예산서(조경)1125_하도급관리계획서(갑지원주동화)" xfId="249"/>
    <cellStyle name="1_total_구로리총괄내역_구로리어린이공원예산서(조경)1125_하도급관리계획서(갑지원주동화)_석면철거-100M2전후" xfId="250"/>
    <cellStyle name="1_total_구로리총괄내역_구로리어린이공원예산서(조경)1125_하도급관리계획서(갑지원주동화)_석면철거-100M2전후_석면철거(견적)" xfId="251"/>
    <cellStyle name="1_total_구로리총괄내역_구로리어린이공원예산서(조경)1125_하도급관리계획서(갑지원주동화)_석면철거-500M2전후" xfId="252"/>
    <cellStyle name="1_total_구로리총괄내역_구로리어린이공원예산서(조경)1125_하도급관리계획서(갑지원주동화)_석면철거-500M2전후_석면철거(견적)" xfId="253"/>
    <cellStyle name="1_total_구로리총괄내역_내역서" xfId="254"/>
    <cellStyle name="1_total_구로리총괄내역_내역서_석면철거-100M2전후" xfId="255"/>
    <cellStyle name="1_total_구로리총괄내역_내역서_석면철거-100M2전후_석면철거(견적)" xfId="256"/>
    <cellStyle name="1_total_구로리총괄내역_내역서_석면철거-500M2전후" xfId="257"/>
    <cellStyle name="1_total_구로리총괄내역_내역서_석면철거-500M2전후_석면철거(견적)" xfId="258"/>
    <cellStyle name="1_total_구로리총괄내역_내역서_하도급관리계획서(갑지원주동화)" xfId="259"/>
    <cellStyle name="1_total_구로리총괄내역_내역서_하도급관리계획서(갑지원주동화)_석면철거-100M2전후" xfId="260"/>
    <cellStyle name="1_total_구로리총괄내역_내역서_하도급관리계획서(갑지원주동화)_석면철거-100M2전후_석면철거(견적)" xfId="261"/>
    <cellStyle name="1_total_구로리총괄내역_내역서_하도급관리계획서(갑지원주동화)_석면철거-500M2전후" xfId="262"/>
    <cellStyle name="1_total_구로리총괄내역_내역서_하도급관리계획서(갑지원주동화)_석면철거-500M2전후_석면철거(견적)" xfId="263"/>
    <cellStyle name="1_total_구로리총괄내역_노임단가표" xfId="264"/>
    <cellStyle name="1_total_구로리총괄내역_노임단가표_석면철거-100M2전후" xfId="265"/>
    <cellStyle name="1_total_구로리총괄내역_노임단가표_석면철거-100M2전후_석면철거(견적)" xfId="266"/>
    <cellStyle name="1_total_구로리총괄내역_노임단가표_석면철거-500M2전후" xfId="267"/>
    <cellStyle name="1_total_구로리총괄내역_노임단가표_석면철거-500M2전후_석면철거(견적)" xfId="268"/>
    <cellStyle name="1_total_구로리총괄내역_노임단가표_하도급관리계획서(갑지원주동화)" xfId="269"/>
    <cellStyle name="1_total_구로리총괄내역_노임단가표_하도급관리계획서(갑지원주동화)_석면철거-100M2전후" xfId="270"/>
    <cellStyle name="1_total_구로리총괄내역_노임단가표_하도급관리계획서(갑지원주동화)_석면철거-100M2전후_석면철거(견적)" xfId="271"/>
    <cellStyle name="1_total_구로리총괄내역_노임단가표_하도급관리계획서(갑지원주동화)_석면철거-500M2전후" xfId="272"/>
    <cellStyle name="1_total_구로리총괄내역_노임단가표_하도급관리계획서(갑지원주동화)_석면철거-500M2전후_석면철거(견적)" xfId="273"/>
    <cellStyle name="1_total_구로리총괄내역_석면철거-100M2전후" xfId="274"/>
    <cellStyle name="1_total_구로리총괄내역_석면철거-100M2전후_석면철거(견적)" xfId="275"/>
    <cellStyle name="1_total_구로리총괄내역_석면철거-500M2전후" xfId="276"/>
    <cellStyle name="1_total_구로리총괄내역_석면철거-500M2전후_석면철거(견적)" xfId="277"/>
    <cellStyle name="1_total_구로리총괄내역_수도권매립지" xfId="278"/>
    <cellStyle name="1_total_구로리총괄내역_수도권매립지_석면철거-100M2전후" xfId="279"/>
    <cellStyle name="1_total_구로리총괄내역_수도권매립지_석면철거-100M2전후_석면철거(견적)" xfId="280"/>
    <cellStyle name="1_total_구로리총괄내역_수도권매립지_석면철거-500M2전후" xfId="281"/>
    <cellStyle name="1_total_구로리총괄내역_수도권매립지_석면철거-500M2전후_석면철거(견적)" xfId="282"/>
    <cellStyle name="1_total_구로리총괄내역_수도권매립지_하도급관리계획서(갑지원주동화)" xfId="283"/>
    <cellStyle name="1_total_구로리총괄내역_수도권매립지_하도급관리계획서(갑지원주동화)_석면철거-100M2전후" xfId="284"/>
    <cellStyle name="1_total_구로리총괄내역_수도권매립지_하도급관리계획서(갑지원주동화)_석면철거-100M2전후_석면철거(견적)" xfId="285"/>
    <cellStyle name="1_total_구로리총괄내역_수도권매립지_하도급관리계획서(갑지원주동화)_석면철거-500M2전후" xfId="286"/>
    <cellStyle name="1_total_구로리총괄내역_수도권매립지_하도급관리계획서(갑지원주동화)_석면철거-500M2전후_석면철거(견적)" xfId="287"/>
    <cellStyle name="1_total_구로리총괄내역_수도권매립지1004(발주용)" xfId="288"/>
    <cellStyle name="1_total_구로리총괄내역_수도권매립지1004(발주용)_석면철거-100M2전후" xfId="289"/>
    <cellStyle name="1_total_구로리총괄내역_수도권매립지1004(발주용)_석면철거-100M2전후_석면철거(견적)" xfId="290"/>
    <cellStyle name="1_total_구로리총괄내역_수도권매립지1004(발주용)_석면철거-500M2전후" xfId="291"/>
    <cellStyle name="1_total_구로리총괄내역_수도권매립지1004(발주용)_석면철거-500M2전후_석면철거(견적)" xfId="292"/>
    <cellStyle name="1_total_구로리총괄내역_수도권매립지1004(발주용)_하도급관리계획서(갑지원주동화)" xfId="293"/>
    <cellStyle name="1_total_구로리총괄내역_수도권매립지1004(발주용)_하도급관리계획서(갑지원주동화)_석면철거-100M2전후" xfId="294"/>
    <cellStyle name="1_total_구로리총괄내역_수도권매립지1004(발주용)_하도급관리계획서(갑지원주동화)_석면철거-100M2전후_석면철거(견적)" xfId="295"/>
    <cellStyle name="1_total_구로리총괄내역_수도권매립지1004(발주용)_하도급관리계획서(갑지원주동화)_석면철거-500M2전후" xfId="296"/>
    <cellStyle name="1_total_구로리총괄내역_수도권매립지1004(발주용)_하도급관리계획서(갑지원주동화)_석면철거-500M2전후_석면철거(견적)" xfId="297"/>
    <cellStyle name="1_total_구로리총괄내역_일신건영설계예산서(0211)" xfId="298"/>
    <cellStyle name="1_total_구로리총괄내역_일신건영설계예산서(0211)_석면철거-100M2전후" xfId="299"/>
    <cellStyle name="1_total_구로리총괄내역_일신건영설계예산서(0211)_석면철거-100M2전후_석면철거(견적)" xfId="300"/>
    <cellStyle name="1_total_구로리총괄내역_일신건영설계예산서(0211)_석면철거-500M2전후" xfId="301"/>
    <cellStyle name="1_total_구로리총괄내역_일신건영설계예산서(0211)_석면철거-500M2전후_석면철거(견적)" xfId="302"/>
    <cellStyle name="1_total_구로리총괄내역_일신건영설계예산서(0211)_하도급관리계획서(갑지원주동화)" xfId="303"/>
    <cellStyle name="1_total_구로리총괄내역_일신건영설계예산서(0211)_하도급관리계획서(갑지원주동화)_석면철거-100M2전후" xfId="304"/>
    <cellStyle name="1_total_구로리총괄내역_일신건영설계예산서(0211)_하도급관리계획서(갑지원주동화)_석면철거-100M2전후_석면철거(견적)" xfId="305"/>
    <cellStyle name="1_total_구로리총괄내역_일신건영설계예산서(0211)_하도급관리계획서(갑지원주동화)_석면철거-500M2전후" xfId="306"/>
    <cellStyle name="1_total_구로리총괄내역_일신건영설계예산서(0211)_하도급관리계획서(갑지원주동화)_석면철거-500M2전후_석면철거(견적)" xfId="307"/>
    <cellStyle name="1_total_구로리총괄내역_일위대가" xfId="308"/>
    <cellStyle name="1_total_구로리총괄내역_일위대가_석면철거-100M2전후" xfId="309"/>
    <cellStyle name="1_total_구로리총괄내역_일위대가_석면철거-100M2전후_석면철거(견적)" xfId="310"/>
    <cellStyle name="1_total_구로리총괄내역_일위대가_석면철거-500M2전후" xfId="311"/>
    <cellStyle name="1_total_구로리총괄내역_일위대가_석면철거-500M2전후_석면철거(견적)" xfId="312"/>
    <cellStyle name="1_total_구로리총괄내역_일위대가_하도급관리계획서(갑지원주동화)" xfId="313"/>
    <cellStyle name="1_total_구로리총괄내역_일위대가_하도급관리계획서(갑지원주동화)_석면철거-100M2전후" xfId="314"/>
    <cellStyle name="1_total_구로리총괄내역_일위대가_하도급관리계획서(갑지원주동화)_석면철거-100M2전후_석면철거(견적)" xfId="315"/>
    <cellStyle name="1_total_구로리총괄내역_일위대가_하도급관리계획서(갑지원주동화)_석면철거-500M2전후" xfId="316"/>
    <cellStyle name="1_total_구로리총괄내역_일위대가_하도급관리계획서(갑지원주동화)_석면철거-500M2전후_석면철거(견적)" xfId="317"/>
    <cellStyle name="1_total_구로리총괄내역_자재단가표" xfId="318"/>
    <cellStyle name="1_total_구로리총괄내역_자재단가표_석면철거-100M2전후" xfId="319"/>
    <cellStyle name="1_total_구로리총괄내역_자재단가표_석면철거-100M2전후_석면철거(견적)" xfId="320"/>
    <cellStyle name="1_total_구로리총괄내역_자재단가표_석면철거-500M2전후" xfId="321"/>
    <cellStyle name="1_total_구로리총괄내역_자재단가표_석면철거-500M2전후_석면철거(견적)" xfId="322"/>
    <cellStyle name="1_total_구로리총괄내역_자재단가표_하도급관리계획서(갑지원주동화)" xfId="323"/>
    <cellStyle name="1_total_구로리총괄내역_자재단가표_하도급관리계획서(갑지원주동화)_석면철거-100M2전후" xfId="324"/>
    <cellStyle name="1_total_구로리총괄내역_자재단가표_하도급관리계획서(갑지원주동화)_석면철거-100M2전후_석면철거(견적)" xfId="325"/>
    <cellStyle name="1_total_구로리총괄내역_자재단가표_하도급관리계획서(갑지원주동화)_석면철거-500M2전후" xfId="326"/>
    <cellStyle name="1_total_구로리총괄내역_자재단가표_하도급관리계획서(갑지원주동화)_석면철거-500M2전후_석면철거(견적)" xfId="327"/>
    <cellStyle name="1_total_구로리총괄내역_장안초등학교내역0814" xfId="328"/>
    <cellStyle name="1_total_구로리총괄내역_장안초등학교내역0814_석면철거-100M2전후" xfId="329"/>
    <cellStyle name="1_total_구로리총괄내역_장안초등학교내역0814_석면철거-100M2전후_석면철거(견적)" xfId="330"/>
    <cellStyle name="1_total_구로리총괄내역_장안초등학교내역0814_석면철거-500M2전후" xfId="331"/>
    <cellStyle name="1_total_구로리총괄내역_장안초등학교내역0814_석면철거-500M2전후_석면철거(견적)" xfId="332"/>
    <cellStyle name="1_total_구로리총괄내역_장안초등학교내역0814_하도급관리계획서(갑지원주동화)" xfId="333"/>
    <cellStyle name="1_total_구로리총괄내역_장안초등학교내역0814_하도급관리계획서(갑지원주동화)_석면철거-100M2전후" xfId="334"/>
    <cellStyle name="1_total_구로리총괄내역_장안초등학교내역0814_하도급관리계획서(갑지원주동화)_석면철거-100M2전후_석면철거(견적)" xfId="335"/>
    <cellStyle name="1_total_구로리총괄내역_장안초등학교내역0814_하도급관리계획서(갑지원주동화)_석면철거-500M2전후" xfId="336"/>
    <cellStyle name="1_total_구로리총괄내역_장안초등학교내역0814_하도급관리계획서(갑지원주동화)_석면철거-500M2전후_석면철거(견적)" xfId="337"/>
    <cellStyle name="1_total_구로리총괄내역_하도급관리계획서(갑지원주동화)" xfId="338"/>
    <cellStyle name="1_total_구로리총괄내역_하도급관리계획서(갑지원주동화)_석면철거-100M2전후" xfId="339"/>
    <cellStyle name="1_total_구로리총괄내역_하도급관리계획서(갑지원주동화)_석면철거-100M2전후_석면철거(견적)" xfId="340"/>
    <cellStyle name="1_total_구로리총괄내역_하도급관리계획서(갑지원주동화)_석면철거-500M2전후" xfId="341"/>
    <cellStyle name="1_total_구로리총괄내역_하도급관리계획서(갑지원주동화)_석면철거-500M2전후_석면철거(견적)" xfId="342"/>
    <cellStyle name="1_total_석면철거-100M2전후" xfId="343"/>
    <cellStyle name="1_total_석면철거-100M2전후_석면철거(견적)" xfId="344"/>
    <cellStyle name="1_total_석면철거-500M2전후" xfId="345"/>
    <cellStyle name="1_total_석면철거-500M2전후_석면철거(견적)" xfId="346"/>
    <cellStyle name="1_total_총괄내역0518" xfId="347"/>
    <cellStyle name="1_total_총괄내역0518_구로리설계예산서1029" xfId="348"/>
    <cellStyle name="1_total_총괄내역0518_구로리설계예산서1029_석면철거-100M2전후" xfId="349"/>
    <cellStyle name="1_total_총괄내역0518_구로리설계예산서1029_석면철거-100M2전후_석면철거(견적)" xfId="350"/>
    <cellStyle name="1_total_총괄내역0518_구로리설계예산서1029_석면철거-500M2전후" xfId="351"/>
    <cellStyle name="1_total_총괄내역0518_구로리설계예산서1029_석면철거-500M2전후_석면철거(견적)" xfId="352"/>
    <cellStyle name="1_total_총괄내역0518_구로리설계예산서1029_하도급관리계획서(갑지원주동화)" xfId="353"/>
    <cellStyle name="1_total_총괄내역0518_구로리설계예산서1029_하도급관리계획서(갑지원주동화)_석면철거-100M2전후" xfId="354"/>
    <cellStyle name="1_total_총괄내역0518_구로리설계예산서1029_하도급관리계획서(갑지원주동화)_석면철거-100M2전후_석면철거(견적)" xfId="355"/>
    <cellStyle name="1_total_총괄내역0518_구로리설계예산서1029_하도급관리계획서(갑지원주동화)_석면철거-500M2전후" xfId="356"/>
    <cellStyle name="1_total_총괄내역0518_구로리설계예산서1029_하도급관리계획서(갑지원주동화)_석면철거-500M2전후_석면철거(견적)" xfId="357"/>
    <cellStyle name="1_total_총괄내역0518_구로리설계예산서1118준공" xfId="358"/>
    <cellStyle name="1_total_총괄내역0518_구로리설계예산서1118준공_석면철거-100M2전후" xfId="359"/>
    <cellStyle name="1_total_총괄내역0518_구로리설계예산서1118준공_석면철거-100M2전후_석면철거(견적)" xfId="360"/>
    <cellStyle name="1_total_총괄내역0518_구로리설계예산서1118준공_석면철거-500M2전후" xfId="361"/>
    <cellStyle name="1_total_총괄내역0518_구로리설계예산서1118준공_석면철거-500M2전후_석면철거(견적)" xfId="362"/>
    <cellStyle name="1_total_총괄내역0518_구로리설계예산서1118준공_하도급관리계획서(갑지원주동화)" xfId="363"/>
    <cellStyle name="1_total_총괄내역0518_구로리설계예산서1118준공_하도급관리계획서(갑지원주동화)_석면철거-100M2전후" xfId="364"/>
    <cellStyle name="1_total_총괄내역0518_구로리설계예산서1118준공_하도급관리계획서(갑지원주동화)_석면철거-100M2전후_석면철거(견적)" xfId="365"/>
    <cellStyle name="1_total_총괄내역0518_구로리설계예산서1118준공_하도급관리계획서(갑지원주동화)_석면철거-500M2전후" xfId="366"/>
    <cellStyle name="1_total_총괄내역0518_구로리설계예산서1118준공_하도급관리계획서(갑지원주동화)_석면철거-500M2전후_석면철거(견적)" xfId="367"/>
    <cellStyle name="1_total_총괄내역0518_구로리설계예산서조경" xfId="368"/>
    <cellStyle name="1_total_총괄내역0518_구로리설계예산서조경_석면철거-100M2전후" xfId="369"/>
    <cellStyle name="1_total_총괄내역0518_구로리설계예산서조경_석면철거-100M2전후_석면철거(견적)" xfId="370"/>
    <cellStyle name="1_total_총괄내역0518_구로리설계예산서조경_석면철거-500M2전후" xfId="371"/>
    <cellStyle name="1_total_총괄내역0518_구로리설계예산서조경_석면철거-500M2전후_석면철거(견적)" xfId="372"/>
    <cellStyle name="1_total_총괄내역0518_구로리설계예산서조경_하도급관리계획서(갑지원주동화)" xfId="373"/>
    <cellStyle name="1_total_총괄내역0518_구로리설계예산서조경_하도급관리계획서(갑지원주동화)_석면철거-100M2전후" xfId="374"/>
    <cellStyle name="1_total_총괄내역0518_구로리설계예산서조경_하도급관리계획서(갑지원주동화)_석면철거-100M2전후_석면철거(견적)" xfId="375"/>
    <cellStyle name="1_total_총괄내역0518_구로리설계예산서조경_하도급관리계획서(갑지원주동화)_석면철거-500M2전후" xfId="376"/>
    <cellStyle name="1_total_총괄내역0518_구로리설계예산서조경_하도급관리계획서(갑지원주동화)_석면철거-500M2전후_석면철거(견적)" xfId="377"/>
    <cellStyle name="1_total_총괄내역0518_구로리어린이공원예산서(조경)1125" xfId="378"/>
    <cellStyle name="1_total_총괄내역0518_구로리어린이공원예산서(조경)1125_석면철거-100M2전후" xfId="379"/>
    <cellStyle name="1_total_총괄내역0518_구로리어린이공원예산서(조경)1125_석면철거-100M2전후_석면철거(견적)" xfId="380"/>
    <cellStyle name="1_total_총괄내역0518_구로리어린이공원예산서(조경)1125_석면철거-500M2전후" xfId="381"/>
    <cellStyle name="1_total_총괄내역0518_구로리어린이공원예산서(조경)1125_석면철거-500M2전후_석면철거(견적)" xfId="382"/>
    <cellStyle name="1_total_총괄내역0518_구로리어린이공원예산서(조경)1125_하도급관리계획서(갑지원주동화)" xfId="383"/>
    <cellStyle name="1_total_총괄내역0518_구로리어린이공원예산서(조경)1125_하도급관리계획서(갑지원주동화)_석면철거-100M2전후" xfId="384"/>
    <cellStyle name="1_total_총괄내역0518_구로리어린이공원예산서(조경)1125_하도급관리계획서(갑지원주동화)_석면철거-100M2전후_석면철거(견적)" xfId="385"/>
    <cellStyle name="1_total_총괄내역0518_구로리어린이공원예산서(조경)1125_하도급관리계획서(갑지원주동화)_석면철거-500M2전후" xfId="386"/>
    <cellStyle name="1_total_총괄내역0518_구로리어린이공원예산서(조경)1125_하도급관리계획서(갑지원주동화)_석면철거-500M2전후_석면철거(견적)" xfId="387"/>
    <cellStyle name="1_total_총괄내역0518_내역서" xfId="388"/>
    <cellStyle name="1_total_총괄내역0518_내역서_석면철거-100M2전후" xfId="389"/>
    <cellStyle name="1_total_총괄내역0518_내역서_석면철거-100M2전후_석면철거(견적)" xfId="390"/>
    <cellStyle name="1_total_총괄내역0518_내역서_석면철거-500M2전후" xfId="391"/>
    <cellStyle name="1_total_총괄내역0518_내역서_석면철거-500M2전후_석면철거(견적)" xfId="392"/>
    <cellStyle name="1_total_총괄내역0518_내역서_하도급관리계획서(갑지원주동화)" xfId="393"/>
    <cellStyle name="1_total_총괄내역0518_내역서_하도급관리계획서(갑지원주동화)_석면철거-100M2전후" xfId="394"/>
    <cellStyle name="1_total_총괄내역0518_내역서_하도급관리계획서(갑지원주동화)_석면철거-100M2전후_석면철거(견적)" xfId="395"/>
    <cellStyle name="1_total_총괄내역0518_내역서_하도급관리계획서(갑지원주동화)_석면철거-500M2전후" xfId="396"/>
    <cellStyle name="1_total_총괄내역0518_내역서_하도급관리계획서(갑지원주동화)_석면철거-500M2전후_석면철거(견적)" xfId="397"/>
    <cellStyle name="1_total_총괄내역0518_노임단가표" xfId="398"/>
    <cellStyle name="1_total_총괄내역0518_노임단가표_석면철거-100M2전후" xfId="399"/>
    <cellStyle name="1_total_총괄내역0518_노임단가표_석면철거-100M2전후_석면철거(견적)" xfId="400"/>
    <cellStyle name="1_total_총괄내역0518_노임단가표_석면철거-500M2전후" xfId="401"/>
    <cellStyle name="1_total_총괄내역0518_노임단가표_석면철거-500M2전후_석면철거(견적)" xfId="402"/>
    <cellStyle name="1_total_총괄내역0518_노임단가표_하도급관리계획서(갑지원주동화)" xfId="403"/>
    <cellStyle name="1_total_총괄내역0518_노임단가표_하도급관리계획서(갑지원주동화)_석면철거-100M2전후" xfId="404"/>
    <cellStyle name="1_total_총괄내역0518_노임단가표_하도급관리계획서(갑지원주동화)_석면철거-100M2전후_석면철거(견적)" xfId="405"/>
    <cellStyle name="1_total_총괄내역0518_노임단가표_하도급관리계획서(갑지원주동화)_석면철거-500M2전후" xfId="406"/>
    <cellStyle name="1_total_총괄내역0518_노임단가표_하도급관리계획서(갑지원주동화)_석면철거-500M2전후_석면철거(견적)" xfId="407"/>
    <cellStyle name="1_total_총괄내역0518_석면철거-100M2전후" xfId="408"/>
    <cellStyle name="1_total_총괄내역0518_석면철거-100M2전후_석면철거(견적)" xfId="409"/>
    <cellStyle name="1_total_총괄내역0518_석면철거-500M2전후" xfId="410"/>
    <cellStyle name="1_total_총괄내역0518_석면철거-500M2전후_석면철거(견적)" xfId="411"/>
    <cellStyle name="1_total_총괄내역0518_수도권매립지" xfId="412"/>
    <cellStyle name="1_total_총괄내역0518_수도권매립지_석면철거-100M2전후" xfId="413"/>
    <cellStyle name="1_total_총괄내역0518_수도권매립지_석면철거-100M2전후_석면철거(견적)" xfId="414"/>
    <cellStyle name="1_total_총괄내역0518_수도권매립지_석면철거-500M2전후" xfId="415"/>
    <cellStyle name="1_total_총괄내역0518_수도권매립지_석면철거-500M2전후_석면철거(견적)" xfId="416"/>
    <cellStyle name="1_total_총괄내역0518_수도권매립지_하도급관리계획서(갑지원주동화)" xfId="417"/>
    <cellStyle name="1_total_총괄내역0518_수도권매립지_하도급관리계획서(갑지원주동화)_석면철거-100M2전후" xfId="418"/>
    <cellStyle name="1_total_총괄내역0518_수도권매립지_하도급관리계획서(갑지원주동화)_석면철거-100M2전후_석면철거(견적)" xfId="419"/>
    <cellStyle name="1_total_총괄내역0518_수도권매립지_하도급관리계획서(갑지원주동화)_석면철거-500M2전후" xfId="420"/>
    <cellStyle name="1_total_총괄내역0518_수도권매립지_하도급관리계획서(갑지원주동화)_석면철거-500M2전후_석면철거(견적)" xfId="421"/>
    <cellStyle name="1_total_총괄내역0518_수도권매립지1004(발주용)" xfId="422"/>
    <cellStyle name="1_total_총괄내역0518_수도권매립지1004(발주용)_석면철거-100M2전후" xfId="423"/>
    <cellStyle name="1_total_총괄내역0518_수도권매립지1004(발주용)_석면철거-100M2전후_석면철거(견적)" xfId="424"/>
    <cellStyle name="1_total_총괄내역0518_수도권매립지1004(발주용)_석면철거-500M2전후" xfId="425"/>
    <cellStyle name="1_total_총괄내역0518_수도권매립지1004(발주용)_석면철거-500M2전후_석면철거(견적)" xfId="426"/>
    <cellStyle name="1_total_총괄내역0518_수도권매립지1004(발주용)_하도급관리계획서(갑지원주동화)" xfId="427"/>
    <cellStyle name="1_total_총괄내역0518_수도권매립지1004(발주용)_하도급관리계획서(갑지원주동화)_석면철거-100M2전후" xfId="428"/>
    <cellStyle name="1_total_총괄내역0518_수도권매립지1004(발주용)_하도급관리계획서(갑지원주동화)_석면철거-100M2전후_석면철거(견적)" xfId="429"/>
    <cellStyle name="1_total_총괄내역0518_수도권매립지1004(발주용)_하도급관리계획서(갑지원주동화)_석면철거-500M2전후" xfId="430"/>
    <cellStyle name="1_total_총괄내역0518_수도권매립지1004(발주용)_하도급관리계획서(갑지원주동화)_석면철거-500M2전후_석면철거(견적)" xfId="431"/>
    <cellStyle name="1_total_총괄내역0518_일신건영설계예산서(0211)" xfId="432"/>
    <cellStyle name="1_total_총괄내역0518_일신건영설계예산서(0211)_석면철거-100M2전후" xfId="433"/>
    <cellStyle name="1_total_총괄내역0518_일신건영설계예산서(0211)_석면철거-100M2전후_석면철거(견적)" xfId="434"/>
    <cellStyle name="1_total_총괄내역0518_일신건영설계예산서(0211)_석면철거-500M2전후" xfId="435"/>
    <cellStyle name="1_total_총괄내역0518_일신건영설계예산서(0211)_석면철거-500M2전후_석면철거(견적)" xfId="436"/>
    <cellStyle name="1_total_총괄내역0518_일신건영설계예산서(0211)_하도급관리계획서(갑지원주동화)" xfId="437"/>
    <cellStyle name="1_total_총괄내역0518_일신건영설계예산서(0211)_하도급관리계획서(갑지원주동화)_석면철거-100M2전후" xfId="438"/>
    <cellStyle name="1_total_총괄내역0518_일신건영설계예산서(0211)_하도급관리계획서(갑지원주동화)_석면철거-100M2전후_석면철거(견적)" xfId="439"/>
    <cellStyle name="1_total_총괄내역0518_일신건영설계예산서(0211)_하도급관리계획서(갑지원주동화)_석면철거-500M2전후" xfId="440"/>
    <cellStyle name="1_total_총괄내역0518_일신건영설계예산서(0211)_하도급관리계획서(갑지원주동화)_석면철거-500M2전후_석면철거(견적)" xfId="441"/>
    <cellStyle name="1_total_총괄내역0518_일위대가" xfId="442"/>
    <cellStyle name="1_total_총괄내역0518_일위대가_석면철거-100M2전후" xfId="443"/>
    <cellStyle name="1_total_총괄내역0518_일위대가_석면철거-100M2전후_석면철거(견적)" xfId="444"/>
    <cellStyle name="1_total_총괄내역0518_일위대가_석면철거-500M2전후" xfId="445"/>
    <cellStyle name="1_total_총괄내역0518_일위대가_석면철거-500M2전후_석면철거(견적)" xfId="446"/>
    <cellStyle name="1_total_총괄내역0518_일위대가_하도급관리계획서(갑지원주동화)" xfId="447"/>
    <cellStyle name="1_total_총괄내역0518_일위대가_하도급관리계획서(갑지원주동화)_석면철거-100M2전후" xfId="448"/>
    <cellStyle name="1_total_총괄내역0518_일위대가_하도급관리계획서(갑지원주동화)_석면철거-100M2전후_석면철거(견적)" xfId="449"/>
    <cellStyle name="1_total_총괄내역0518_일위대가_하도급관리계획서(갑지원주동화)_석면철거-500M2전후" xfId="450"/>
    <cellStyle name="1_total_총괄내역0518_일위대가_하도급관리계획서(갑지원주동화)_석면철거-500M2전후_석면철거(견적)" xfId="451"/>
    <cellStyle name="1_total_총괄내역0518_자재단가표" xfId="452"/>
    <cellStyle name="1_total_총괄내역0518_자재단가표_석면철거-100M2전후" xfId="453"/>
    <cellStyle name="1_total_총괄내역0518_자재단가표_석면철거-100M2전후_석면철거(견적)" xfId="454"/>
    <cellStyle name="1_total_총괄내역0518_자재단가표_석면철거-500M2전후" xfId="455"/>
    <cellStyle name="1_total_총괄내역0518_자재단가표_석면철거-500M2전후_석면철거(견적)" xfId="456"/>
    <cellStyle name="1_total_총괄내역0518_자재단가표_하도급관리계획서(갑지원주동화)" xfId="457"/>
    <cellStyle name="1_total_총괄내역0518_자재단가표_하도급관리계획서(갑지원주동화)_석면철거-100M2전후" xfId="458"/>
    <cellStyle name="1_total_총괄내역0518_자재단가표_하도급관리계획서(갑지원주동화)_석면철거-100M2전후_석면철거(견적)" xfId="459"/>
    <cellStyle name="1_total_총괄내역0518_자재단가표_하도급관리계획서(갑지원주동화)_석면철거-500M2전후" xfId="460"/>
    <cellStyle name="1_total_총괄내역0518_자재단가표_하도급관리계획서(갑지원주동화)_석면철거-500M2전후_석면철거(견적)" xfId="461"/>
    <cellStyle name="1_total_총괄내역0518_장안초등학교내역0814" xfId="462"/>
    <cellStyle name="1_total_총괄내역0518_장안초등학교내역0814_석면철거-100M2전후" xfId="463"/>
    <cellStyle name="1_total_총괄내역0518_장안초등학교내역0814_석면철거-100M2전후_석면철거(견적)" xfId="464"/>
    <cellStyle name="1_total_총괄내역0518_장안초등학교내역0814_석면철거-500M2전후" xfId="465"/>
    <cellStyle name="1_total_총괄내역0518_장안초등학교내역0814_석면철거-500M2전후_석면철거(견적)" xfId="466"/>
    <cellStyle name="1_total_총괄내역0518_장안초등학교내역0814_하도급관리계획서(갑지원주동화)" xfId="467"/>
    <cellStyle name="1_total_총괄내역0518_장안초등학교내역0814_하도급관리계획서(갑지원주동화)_석면철거-100M2전후" xfId="468"/>
    <cellStyle name="1_total_총괄내역0518_장안초등학교내역0814_하도급관리계획서(갑지원주동화)_석면철거-100M2전후_석면철거(견적)" xfId="469"/>
    <cellStyle name="1_total_총괄내역0518_장안초등학교내역0814_하도급관리계획서(갑지원주동화)_석면철거-500M2전후" xfId="470"/>
    <cellStyle name="1_total_총괄내역0518_장안초등학교내역0814_하도급관리계획서(갑지원주동화)_석면철거-500M2전후_석면철거(견적)" xfId="471"/>
    <cellStyle name="1_total_총괄내역0518_하도급관리계획서(갑지원주동화)" xfId="472"/>
    <cellStyle name="1_total_총괄내역0518_하도급관리계획서(갑지원주동화)_석면철거-100M2전후" xfId="473"/>
    <cellStyle name="1_total_총괄내역0518_하도급관리계획서(갑지원주동화)_석면철거-100M2전후_석면철거(견적)" xfId="474"/>
    <cellStyle name="1_total_총괄내역0518_하도급관리계획서(갑지원주동화)_석면철거-500M2전후" xfId="475"/>
    <cellStyle name="1_total_총괄내역0518_하도급관리계획서(갑지원주동화)_석면철거-500M2전후_석면철거(견적)" xfId="476"/>
    <cellStyle name="1_total_하도급관리계획서(갑지원주동화)" xfId="477"/>
    <cellStyle name="1_total_하도급관리계획서(갑지원주동화)_석면철거-100M2전후" xfId="478"/>
    <cellStyle name="1_total_하도급관리계획서(갑지원주동화)_석면철거-100M2전후_석면철거(견적)" xfId="479"/>
    <cellStyle name="1_total_하도급관리계획서(갑지원주동화)_석면철거-500M2전후" xfId="480"/>
    <cellStyle name="1_total_하도급관리계획서(갑지원주동화)_석면철거-500M2전후_석면철거(견적)" xfId="481"/>
    <cellStyle name="1_tree" xfId="482"/>
    <cellStyle name="1_tree_구로리총괄내역" xfId="483"/>
    <cellStyle name="1_tree_구로리총괄내역_구로리설계예산서1029" xfId="484"/>
    <cellStyle name="1_tree_구로리총괄내역_구로리설계예산서1029_석면철거-100M2전후" xfId="485"/>
    <cellStyle name="1_tree_구로리총괄내역_구로리설계예산서1029_석면철거-100M2전후_석면철거(견적)" xfId="486"/>
    <cellStyle name="1_tree_구로리총괄내역_구로리설계예산서1029_석면철거-500M2전후" xfId="487"/>
    <cellStyle name="1_tree_구로리총괄내역_구로리설계예산서1029_석면철거-500M2전후_석면철거(견적)" xfId="488"/>
    <cellStyle name="1_tree_구로리총괄내역_구로리설계예산서1029_하도급관리계획서(갑지원주동화)" xfId="489"/>
    <cellStyle name="1_tree_구로리총괄내역_구로리설계예산서1029_하도급관리계획서(갑지원주동화)_석면철거-100M2전후" xfId="490"/>
    <cellStyle name="1_tree_구로리총괄내역_구로리설계예산서1029_하도급관리계획서(갑지원주동화)_석면철거-100M2전후_석면철거(견적)" xfId="491"/>
    <cellStyle name="1_tree_구로리총괄내역_구로리설계예산서1029_하도급관리계획서(갑지원주동화)_석면철거-500M2전후" xfId="492"/>
    <cellStyle name="1_tree_구로리총괄내역_구로리설계예산서1029_하도급관리계획서(갑지원주동화)_석면철거-500M2전후_석면철거(견적)" xfId="493"/>
    <cellStyle name="1_tree_구로리총괄내역_구로리설계예산서1118준공" xfId="494"/>
    <cellStyle name="1_tree_구로리총괄내역_구로리설계예산서1118준공_석면철거-100M2전후" xfId="495"/>
    <cellStyle name="1_tree_구로리총괄내역_구로리설계예산서1118준공_석면철거-100M2전후_석면철거(견적)" xfId="496"/>
    <cellStyle name="1_tree_구로리총괄내역_구로리설계예산서1118준공_석면철거-500M2전후" xfId="497"/>
    <cellStyle name="1_tree_구로리총괄내역_구로리설계예산서1118준공_석면철거-500M2전후_석면철거(견적)" xfId="498"/>
    <cellStyle name="1_tree_구로리총괄내역_구로리설계예산서1118준공_하도급관리계획서(갑지원주동화)" xfId="499"/>
    <cellStyle name="1_tree_구로리총괄내역_구로리설계예산서1118준공_하도급관리계획서(갑지원주동화)_석면철거-100M2전후" xfId="500"/>
    <cellStyle name="1_tree_구로리총괄내역_구로리설계예산서1118준공_하도급관리계획서(갑지원주동화)_석면철거-100M2전후_석면철거(견적)" xfId="501"/>
    <cellStyle name="1_tree_구로리총괄내역_구로리설계예산서1118준공_하도급관리계획서(갑지원주동화)_석면철거-500M2전후" xfId="502"/>
    <cellStyle name="1_tree_구로리총괄내역_구로리설계예산서1118준공_하도급관리계획서(갑지원주동화)_석면철거-500M2전후_석면철거(견적)" xfId="503"/>
    <cellStyle name="1_tree_구로리총괄내역_구로리설계예산서조경" xfId="504"/>
    <cellStyle name="1_tree_구로리총괄내역_구로리설계예산서조경_석면철거-100M2전후" xfId="505"/>
    <cellStyle name="1_tree_구로리총괄내역_구로리설계예산서조경_석면철거-100M2전후_석면철거(견적)" xfId="506"/>
    <cellStyle name="1_tree_구로리총괄내역_구로리설계예산서조경_석면철거-500M2전후" xfId="507"/>
    <cellStyle name="1_tree_구로리총괄내역_구로리설계예산서조경_석면철거-500M2전후_석면철거(견적)" xfId="508"/>
    <cellStyle name="1_tree_구로리총괄내역_구로리설계예산서조경_하도급관리계획서(갑지원주동화)" xfId="509"/>
    <cellStyle name="1_tree_구로리총괄내역_구로리설계예산서조경_하도급관리계획서(갑지원주동화)_석면철거-100M2전후" xfId="510"/>
    <cellStyle name="1_tree_구로리총괄내역_구로리설계예산서조경_하도급관리계획서(갑지원주동화)_석면철거-100M2전후_석면철거(견적)" xfId="511"/>
    <cellStyle name="1_tree_구로리총괄내역_구로리설계예산서조경_하도급관리계획서(갑지원주동화)_석면철거-500M2전후" xfId="512"/>
    <cellStyle name="1_tree_구로리총괄내역_구로리설계예산서조경_하도급관리계획서(갑지원주동화)_석면철거-500M2전후_석면철거(견적)" xfId="513"/>
    <cellStyle name="1_tree_구로리총괄내역_구로리어린이공원예산서(조경)1125" xfId="514"/>
    <cellStyle name="1_tree_구로리총괄내역_구로리어린이공원예산서(조경)1125_석면철거-100M2전후" xfId="515"/>
    <cellStyle name="1_tree_구로리총괄내역_구로리어린이공원예산서(조경)1125_석면철거-100M2전후_석면철거(견적)" xfId="516"/>
    <cellStyle name="1_tree_구로리총괄내역_구로리어린이공원예산서(조경)1125_석면철거-500M2전후" xfId="517"/>
    <cellStyle name="1_tree_구로리총괄내역_구로리어린이공원예산서(조경)1125_석면철거-500M2전후_석면철거(견적)" xfId="518"/>
    <cellStyle name="1_tree_구로리총괄내역_구로리어린이공원예산서(조경)1125_하도급관리계획서(갑지원주동화)" xfId="519"/>
    <cellStyle name="1_tree_구로리총괄내역_구로리어린이공원예산서(조경)1125_하도급관리계획서(갑지원주동화)_석면철거-100M2전후" xfId="520"/>
    <cellStyle name="1_tree_구로리총괄내역_구로리어린이공원예산서(조경)1125_하도급관리계획서(갑지원주동화)_석면철거-100M2전후_석면철거(견적)" xfId="521"/>
    <cellStyle name="1_tree_구로리총괄내역_구로리어린이공원예산서(조경)1125_하도급관리계획서(갑지원주동화)_석면철거-500M2전후" xfId="522"/>
    <cellStyle name="1_tree_구로리총괄내역_구로리어린이공원예산서(조경)1125_하도급관리계획서(갑지원주동화)_석면철거-500M2전후_석면철거(견적)" xfId="523"/>
    <cellStyle name="1_tree_구로리총괄내역_내역서" xfId="524"/>
    <cellStyle name="1_tree_구로리총괄내역_내역서_석면철거-100M2전후" xfId="525"/>
    <cellStyle name="1_tree_구로리총괄내역_내역서_석면철거-100M2전후_석면철거(견적)" xfId="526"/>
    <cellStyle name="1_tree_구로리총괄내역_내역서_석면철거-500M2전후" xfId="527"/>
    <cellStyle name="1_tree_구로리총괄내역_내역서_석면철거-500M2전후_석면철거(견적)" xfId="528"/>
    <cellStyle name="1_tree_구로리총괄내역_내역서_하도급관리계획서(갑지원주동화)" xfId="529"/>
    <cellStyle name="1_tree_구로리총괄내역_내역서_하도급관리계획서(갑지원주동화)_석면철거-100M2전후" xfId="530"/>
    <cellStyle name="1_tree_구로리총괄내역_내역서_하도급관리계획서(갑지원주동화)_석면철거-100M2전후_석면철거(견적)" xfId="531"/>
    <cellStyle name="1_tree_구로리총괄내역_내역서_하도급관리계획서(갑지원주동화)_석면철거-500M2전후" xfId="532"/>
    <cellStyle name="1_tree_구로리총괄내역_내역서_하도급관리계획서(갑지원주동화)_석면철거-500M2전후_석면철거(견적)" xfId="533"/>
    <cellStyle name="1_tree_구로리총괄내역_노임단가표" xfId="534"/>
    <cellStyle name="1_tree_구로리총괄내역_노임단가표_석면철거-100M2전후" xfId="535"/>
    <cellStyle name="1_tree_구로리총괄내역_노임단가표_석면철거-100M2전후_석면철거(견적)" xfId="536"/>
    <cellStyle name="1_tree_구로리총괄내역_노임단가표_석면철거-500M2전후" xfId="537"/>
    <cellStyle name="1_tree_구로리총괄내역_노임단가표_석면철거-500M2전후_석면철거(견적)" xfId="538"/>
    <cellStyle name="1_tree_구로리총괄내역_노임단가표_하도급관리계획서(갑지원주동화)" xfId="539"/>
    <cellStyle name="1_tree_구로리총괄내역_노임단가표_하도급관리계획서(갑지원주동화)_석면철거-100M2전후" xfId="540"/>
    <cellStyle name="1_tree_구로리총괄내역_노임단가표_하도급관리계획서(갑지원주동화)_석면철거-100M2전후_석면철거(견적)" xfId="541"/>
    <cellStyle name="1_tree_구로리총괄내역_노임단가표_하도급관리계획서(갑지원주동화)_석면철거-500M2전후" xfId="542"/>
    <cellStyle name="1_tree_구로리총괄내역_노임단가표_하도급관리계획서(갑지원주동화)_석면철거-500M2전후_석면철거(견적)" xfId="543"/>
    <cellStyle name="1_tree_구로리총괄내역_석면철거-100M2전후" xfId="544"/>
    <cellStyle name="1_tree_구로리총괄내역_석면철거-100M2전후_석면철거(견적)" xfId="545"/>
    <cellStyle name="1_tree_구로리총괄내역_석면철거-500M2전후" xfId="546"/>
    <cellStyle name="1_tree_구로리총괄내역_석면철거-500M2전후_석면철거(견적)" xfId="547"/>
    <cellStyle name="1_tree_구로리총괄내역_수도권매립지" xfId="548"/>
    <cellStyle name="1_tree_구로리총괄내역_수도권매립지_석면철거-100M2전후" xfId="549"/>
    <cellStyle name="1_tree_구로리총괄내역_수도권매립지_석면철거-100M2전후_석면철거(견적)" xfId="550"/>
    <cellStyle name="1_tree_구로리총괄내역_수도권매립지_석면철거-500M2전후" xfId="551"/>
    <cellStyle name="1_tree_구로리총괄내역_수도권매립지_석면철거-500M2전후_석면철거(견적)" xfId="552"/>
    <cellStyle name="1_tree_구로리총괄내역_수도권매립지_하도급관리계획서(갑지원주동화)" xfId="553"/>
    <cellStyle name="1_tree_구로리총괄내역_수도권매립지_하도급관리계획서(갑지원주동화)_석면철거-100M2전후" xfId="554"/>
    <cellStyle name="1_tree_구로리총괄내역_수도권매립지_하도급관리계획서(갑지원주동화)_석면철거-100M2전후_석면철거(견적)" xfId="555"/>
    <cellStyle name="1_tree_구로리총괄내역_수도권매립지_하도급관리계획서(갑지원주동화)_석면철거-500M2전후" xfId="556"/>
    <cellStyle name="1_tree_구로리총괄내역_수도권매립지_하도급관리계획서(갑지원주동화)_석면철거-500M2전후_석면철거(견적)" xfId="557"/>
    <cellStyle name="1_tree_구로리총괄내역_수도권매립지1004(발주용)" xfId="558"/>
    <cellStyle name="1_tree_구로리총괄내역_수도권매립지1004(발주용)_석면철거-100M2전후" xfId="559"/>
    <cellStyle name="1_tree_구로리총괄내역_수도권매립지1004(발주용)_석면철거-100M2전후_석면철거(견적)" xfId="560"/>
    <cellStyle name="1_tree_구로리총괄내역_수도권매립지1004(발주용)_석면철거-500M2전후" xfId="561"/>
    <cellStyle name="1_tree_구로리총괄내역_수도권매립지1004(발주용)_석면철거-500M2전후_석면철거(견적)" xfId="562"/>
    <cellStyle name="1_tree_구로리총괄내역_수도권매립지1004(발주용)_하도급관리계획서(갑지원주동화)" xfId="563"/>
    <cellStyle name="1_tree_구로리총괄내역_수도권매립지1004(발주용)_하도급관리계획서(갑지원주동화)_석면철거-100M2전후" xfId="564"/>
    <cellStyle name="1_tree_구로리총괄내역_수도권매립지1004(발주용)_하도급관리계획서(갑지원주동화)_석면철거-100M2전후_석면철거(견적)" xfId="565"/>
    <cellStyle name="1_tree_구로리총괄내역_수도권매립지1004(발주용)_하도급관리계획서(갑지원주동화)_석면철거-500M2전후" xfId="566"/>
    <cellStyle name="1_tree_구로리총괄내역_수도권매립지1004(발주용)_하도급관리계획서(갑지원주동화)_석면철거-500M2전후_석면철거(견적)" xfId="567"/>
    <cellStyle name="1_tree_구로리총괄내역_일신건영설계예산서(0211)" xfId="568"/>
    <cellStyle name="1_tree_구로리총괄내역_일신건영설계예산서(0211)_석면철거-100M2전후" xfId="569"/>
    <cellStyle name="1_tree_구로리총괄내역_일신건영설계예산서(0211)_석면철거-100M2전후_석면철거(견적)" xfId="570"/>
    <cellStyle name="1_tree_구로리총괄내역_일신건영설계예산서(0211)_석면철거-500M2전후" xfId="571"/>
    <cellStyle name="1_tree_구로리총괄내역_일신건영설계예산서(0211)_석면철거-500M2전후_석면철거(견적)" xfId="572"/>
    <cellStyle name="1_tree_구로리총괄내역_일신건영설계예산서(0211)_하도급관리계획서(갑지원주동화)" xfId="573"/>
    <cellStyle name="1_tree_구로리총괄내역_일신건영설계예산서(0211)_하도급관리계획서(갑지원주동화)_석면철거-100M2전후" xfId="574"/>
    <cellStyle name="1_tree_구로리총괄내역_일신건영설계예산서(0211)_하도급관리계획서(갑지원주동화)_석면철거-100M2전후_석면철거(견적)" xfId="575"/>
    <cellStyle name="1_tree_구로리총괄내역_일신건영설계예산서(0211)_하도급관리계획서(갑지원주동화)_석면철거-500M2전후" xfId="576"/>
    <cellStyle name="1_tree_구로리총괄내역_일신건영설계예산서(0211)_하도급관리계획서(갑지원주동화)_석면철거-500M2전후_석면철거(견적)" xfId="577"/>
    <cellStyle name="1_tree_구로리총괄내역_일위대가" xfId="578"/>
    <cellStyle name="1_tree_구로리총괄내역_일위대가_석면철거-100M2전후" xfId="579"/>
    <cellStyle name="1_tree_구로리총괄내역_일위대가_석면철거-100M2전후_석면철거(견적)" xfId="580"/>
    <cellStyle name="1_tree_구로리총괄내역_일위대가_석면철거-500M2전후" xfId="581"/>
    <cellStyle name="1_tree_구로리총괄내역_일위대가_석면철거-500M2전후_석면철거(견적)" xfId="582"/>
    <cellStyle name="1_tree_구로리총괄내역_일위대가_하도급관리계획서(갑지원주동화)" xfId="583"/>
    <cellStyle name="1_tree_구로리총괄내역_일위대가_하도급관리계획서(갑지원주동화)_석면철거-100M2전후" xfId="584"/>
    <cellStyle name="1_tree_구로리총괄내역_일위대가_하도급관리계획서(갑지원주동화)_석면철거-100M2전후_석면철거(견적)" xfId="585"/>
    <cellStyle name="1_tree_구로리총괄내역_일위대가_하도급관리계획서(갑지원주동화)_석면철거-500M2전후" xfId="586"/>
    <cellStyle name="1_tree_구로리총괄내역_일위대가_하도급관리계획서(갑지원주동화)_석면철거-500M2전후_석면철거(견적)" xfId="587"/>
    <cellStyle name="1_tree_구로리총괄내역_자재단가표" xfId="588"/>
    <cellStyle name="1_tree_구로리총괄내역_자재단가표_석면철거-100M2전후" xfId="589"/>
    <cellStyle name="1_tree_구로리총괄내역_자재단가표_석면철거-100M2전후_석면철거(견적)" xfId="590"/>
    <cellStyle name="1_tree_구로리총괄내역_자재단가표_석면철거-500M2전후" xfId="591"/>
    <cellStyle name="1_tree_구로리총괄내역_자재단가표_석면철거-500M2전후_석면철거(견적)" xfId="592"/>
    <cellStyle name="1_tree_구로리총괄내역_자재단가표_하도급관리계획서(갑지원주동화)" xfId="593"/>
    <cellStyle name="1_tree_구로리총괄내역_자재단가표_하도급관리계획서(갑지원주동화)_석면철거-100M2전후" xfId="594"/>
    <cellStyle name="1_tree_구로리총괄내역_자재단가표_하도급관리계획서(갑지원주동화)_석면철거-100M2전후_석면철거(견적)" xfId="595"/>
    <cellStyle name="1_tree_구로리총괄내역_자재단가표_하도급관리계획서(갑지원주동화)_석면철거-500M2전후" xfId="596"/>
    <cellStyle name="1_tree_구로리총괄내역_자재단가표_하도급관리계획서(갑지원주동화)_석면철거-500M2전후_석면철거(견적)" xfId="597"/>
    <cellStyle name="1_tree_구로리총괄내역_장안초등학교내역0814" xfId="598"/>
    <cellStyle name="1_tree_구로리총괄내역_장안초등학교내역0814_석면철거-100M2전후" xfId="599"/>
    <cellStyle name="1_tree_구로리총괄내역_장안초등학교내역0814_석면철거-100M2전후_석면철거(견적)" xfId="600"/>
    <cellStyle name="1_tree_구로리총괄내역_장안초등학교내역0814_석면철거-500M2전후" xfId="601"/>
    <cellStyle name="1_tree_구로리총괄내역_장안초등학교내역0814_석면철거-500M2전후_석면철거(견적)" xfId="602"/>
    <cellStyle name="1_tree_구로리총괄내역_장안초등학교내역0814_하도급관리계획서(갑지원주동화)" xfId="603"/>
    <cellStyle name="1_tree_구로리총괄내역_장안초등학교내역0814_하도급관리계획서(갑지원주동화)_석면철거-100M2전후" xfId="604"/>
    <cellStyle name="1_tree_구로리총괄내역_장안초등학교내역0814_하도급관리계획서(갑지원주동화)_석면철거-100M2전후_석면철거(견적)" xfId="605"/>
    <cellStyle name="1_tree_구로리총괄내역_장안초등학교내역0814_하도급관리계획서(갑지원주동화)_석면철거-500M2전후" xfId="606"/>
    <cellStyle name="1_tree_구로리총괄내역_장안초등학교내역0814_하도급관리계획서(갑지원주동화)_석면철거-500M2전후_석면철거(견적)" xfId="607"/>
    <cellStyle name="1_tree_구로리총괄내역_하도급관리계획서(갑지원주동화)" xfId="608"/>
    <cellStyle name="1_tree_구로리총괄내역_하도급관리계획서(갑지원주동화)_석면철거-100M2전후" xfId="609"/>
    <cellStyle name="1_tree_구로리총괄내역_하도급관리계획서(갑지원주동화)_석면철거-100M2전후_석면철거(견적)" xfId="610"/>
    <cellStyle name="1_tree_구로리총괄내역_하도급관리계획서(갑지원주동화)_석면철거-500M2전후" xfId="611"/>
    <cellStyle name="1_tree_구로리총괄내역_하도급관리계획서(갑지원주동화)_석면철거-500M2전후_석면철거(견적)" xfId="612"/>
    <cellStyle name="1_tree_석면철거-100M2전후" xfId="613"/>
    <cellStyle name="1_tree_석면철거-100M2전후_석면철거(견적)" xfId="614"/>
    <cellStyle name="1_tree_석면철거-500M2전후" xfId="615"/>
    <cellStyle name="1_tree_석면철거-500M2전후_석면철거(견적)" xfId="616"/>
    <cellStyle name="1_tree_수량산출" xfId="617"/>
    <cellStyle name="1_tree_수량산출_구로리총괄내역" xfId="618"/>
    <cellStyle name="1_tree_수량산출_구로리총괄내역_구로리설계예산서1029" xfId="619"/>
    <cellStyle name="1_tree_수량산출_구로리총괄내역_구로리설계예산서1029_석면철거-100M2전후" xfId="620"/>
    <cellStyle name="1_tree_수량산출_구로리총괄내역_구로리설계예산서1029_석면철거-100M2전후_석면철거(견적)" xfId="621"/>
    <cellStyle name="1_tree_수량산출_구로리총괄내역_구로리설계예산서1029_석면철거-500M2전후" xfId="622"/>
    <cellStyle name="1_tree_수량산출_구로리총괄내역_구로리설계예산서1029_석면철거-500M2전후_석면철거(견적)" xfId="623"/>
    <cellStyle name="1_tree_수량산출_구로리총괄내역_구로리설계예산서1029_하도급관리계획서(갑지원주동화)" xfId="624"/>
    <cellStyle name="1_tree_수량산출_구로리총괄내역_구로리설계예산서1029_하도급관리계획서(갑지원주동화)_석면철거-100M2전후" xfId="625"/>
    <cellStyle name="1_tree_수량산출_구로리총괄내역_구로리설계예산서1029_하도급관리계획서(갑지원주동화)_석면철거-100M2전후_석면철거(견적)" xfId="626"/>
    <cellStyle name="1_tree_수량산출_구로리총괄내역_구로리설계예산서1029_하도급관리계획서(갑지원주동화)_석면철거-500M2전후" xfId="627"/>
    <cellStyle name="1_tree_수량산출_구로리총괄내역_구로리설계예산서1029_하도급관리계획서(갑지원주동화)_석면철거-500M2전후_석면철거(견적)" xfId="628"/>
    <cellStyle name="1_tree_수량산출_구로리총괄내역_구로리설계예산서1118준공" xfId="629"/>
    <cellStyle name="1_tree_수량산출_구로리총괄내역_구로리설계예산서1118준공_석면철거-100M2전후" xfId="630"/>
    <cellStyle name="1_tree_수량산출_구로리총괄내역_구로리설계예산서1118준공_석면철거-100M2전후_석면철거(견적)" xfId="631"/>
    <cellStyle name="1_tree_수량산출_구로리총괄내역_구로리설계예산서1118준공_석면철거-500M2전후" xfId="632"/>
    <cellStyle name="1_tree_수량산출_구로리총괄내역_구로리설계예산서1118준공_석면철거-500M2전후_석면철거(견적)" xfId="633"/>
    <cellStyle name="1_tree_수량산출_구로리총괄내역_구로리설계예산서1118준공_하도급관리계획서(갑지원주동화)" xfId="634"/>
    <cellStyle name="1_tree_수량산출_구로리총괄내역_구로리설계예산서1118준공_하도급관리계획서(갑지원주동화)_석면철거-100M2전후" xfId="635"/>
    <cellStyle name="1_tree_수량산출_구로리총괄내역_구로리설계예산서1118준공_하도급관리계획서(갑지원주동화)_석면철거-100M2전후_석면철거(견적)" xfId="636"/>
    <cellStyle name="1_tree_수량산출_구로리총괄내역_구로리설계예산서1118준공_하도급관리계획서(갑지원주동화)_석면철거-500M2전후" xfId="637"/>
    <cellStyle name="1_tree_수량산출_구로리총괄내역_구로리설계예산서1118준공_하도급관리계획서(갑지원주동화)_석면철거-500M2전후_석면철거(견적)" xfId="638"/>
    <cellStyle name="1_tree_수량산출_구로리총괄내역_구로리설계예산서조경" xfId="639"/>
    <cellStyle name="1_tree_수량산출_구로리총괄내역_구로리설계예산서조경_석면철거-100M2전후" xfId="640"/>
    <cellStyle name="1_tree_수량산출_구로리총괄내역_구로리설계예산서조경_석면철거-100M2전후_석면철거(견적)" xfId="641"/>
    <cellStyle name="1_tree_수량산출_구로리총괄내역_구로리설계예산서조경_석면철거-500M2전후" xfId="642"/>
    <cellStyle name="1_tree_수량산출_구로리총괄내역_구로리설계예산서조경_석면철거-500M2전후_석면철거(견적)" xfId="643"/>
    <cellStyle name="1_tree_수량산출_구로리총괄내역_구로리설계예산서조경_하도급관리계획서(갑지원주동화)" xfId="644"/>
    <cellStyle name="1_tree_수량산출_구로리총괄내역_구로리설계예산서조경_하도급관리계획서(갑지원주동화)_석면철거-100M2전후" xfId="645"/>
    <cellStyle name="1_tree_수량산출_구로리총괄내역_구로리설계예산서조경_하도급관리계획서(갑지원주동화)_석면철거-100M2전후_석면철거(견적)" xfId="646"/>
    <cellStyle name="1_tree_수량산출_구로리총괄내역_구로리설계예산서조경_하도급관리계획서(갑지원주동화)_석면철거-500M2전후" xfId="647"/>
    <cellStyle name="1_tree_수량산출_구로리총괄내역_구로리설계예산서조경_하도급관리계획서(갑지원주동화)_석면철거-500M2전후_석면철거(견적)" xfId="648"/>
    <cellStyle name="1_tree_수량산출_구로리총괄내역_구로리어린이공원예산서(조경)1125" xfId="649"/>
    <cellStyle name="1_tree_수량산출_구로리총괄내역_구로리어린이공원예산서(조경)1125_석면철거-100M2전후" xfId="650"/>
    <cellStyle name="1_tree_수량산출_구로리총괄내역_구로리어린이공원예산서(조경)1125_석면철거-100M2전후_석면철거(견적)" xfId="651"/>
    <cellStyle name="1_tree_수량산출_구로리총괄내역_구로리어린이공원예산서(조경)1125_석면철거-500M2전후" xfId="652"/>
    <cellStyle name="1_tree_수량산출_구로리총괄내역_구로리어린이공원예산서(조경)1125_석면철거-500M2전후_석면철거(견적)" xfId="653"/>
    <cellStyle name="1_tree_수량산출_구로리총괄내역_구로리어린이공원예산서(조경)1125_하도급관리계획서(갑지원주동화)" xfId="654"/>
    <cellStyle name="1_tree_수량산출_구로리총괄내역_구로리어린이공원예산서(조경)1125_하도급관리계획서(갑지원주동화)_석면철거-100M2전후" xfId="655"/>
    <cellStyle name="1_tree_수량산출_구로리총괄내역_구로리어린이공원예산서(조경)1125_하도급관리계획서(갑지원주동화)_석면철거-100M2전후_석면철거(견적)" xfId="656"/>
    <cellStyle name="1_tree_수량산출_구로리총괄내역_구로리어린이공원예산서(조경)1125_하도급관리계획서(갑지원주동화)_석면철거-500M2전후" xfId="657"/>
    <cellStyle name="1_tree_수량산출_구로리총괄내역_구로리어린이공원예산서(조경)1125_하도급관리계획서(갑지원주동화)_석면철거-500M2전후_석면철거(견적)" xfId="658"/>
    <cellStyle name="1_tree_수량산출_구로리총괄내역_내역서" xfId="659"/>
    <cellStyle name="1_tree_수량산출_구로리총괄내역_내역서_석면철거-100M2전후" xfId="660"/>
    <cellStyle name="1_tree_수량산출_구로리총괄내역_내역서_석면철거-100M2전후_석면철거(견적)" xfId="661"/>
    <cellStyle name="1_tree_수량산출_구로리총괄내역_내역서_석면철거-500M2전후" xfId="662"/>
    <cellStyle name="1_tree_수량산출_구로리총괄내역_내역서_석면철거-500M2전후_석면철거(견적)" xfId="663"/>
    <cellStyle name="1_tree_수량산출_구로리총괄내역_내역서_하도급관리계획서(갑지원주동화)" xfId="664"/>
    <cellStyle name="1_tree_수량산출_구로리총괄내역_내역서_하도급관리계획서(갑지원주동화)_석면철거-100M2전후" xfId="665"/>
    <cellStyle name="1_tree_수량산출_구로리총괄내역_내역서_하도급관리계획서(갑지원주동화)_석면철거-100M2전후_석면철거(견적)" xfId="666"/>
    <cellStyle name="1_tree_수량산출_구로리총괄내역_내역서_하도급관리계획서(갑지원주동화)_석면철거-500M2전후" xfId="667"/>
    <cellStyle name="1_tree_수량산출_구로리총괄내역_내역서_하도급관리계획서(갑지원주동화)_석면철거-500M2전후_석면철거(견적)" xfId="668"/>
    <cellStyle name="1_tree_수량산출_구로리총괄내역_노임단가표" xfId="669"/>
    <cellStyle name="1_tree_수량산출_구로리총괄내역_노임단가표_석면철거-100M2전후" xfId="670"/>
    <cellStyle name="1_tree_수량산출_구로리총괄내역_노임단가표_석면철거-100M2전후_석면철거(견적)" xfId="671"/>
    <cellStyle name="1_tree_수량산출_구로리총괄내역_노임단가표_석면철거-500M2전후" xfId="672"/>
    <cellStyle name="1_tree_수량산출_구로리총괄내역_노임단가표_석면철거-500M2전후_석면철거(견적)" xfId="673"/>
    <cellStyle name="1_tree_수량산출_구로리총괄내역_노임단가표_하도급관리계획서(갑지원주동화)" xfId="674"/>
    <cellStyle name="1_tree_수량산출_구로리총괄내역_노임단가표_하도급관리계획서(갑지원주동화)_석면철거-100M2전후" xfId="675"/>
    <cellStyle name="1_tree_수량산출_구로리총괄내역_노임단가표_하도급관리계획서(갑지원주동화)_석면철거-100M2전후_석면철거(견적)" xfId="676"/>
    <cellStyle name="1_tree_수량산출_구로리총괄내역_노임단가표_하도급관리계획서(갑지원주동화)_석면철거-500M2전후" xfId="677"/>
    <cellStyle name="1_tree_수량산출_구로리총괄내역_노임단가표_하도급관리계획서(갑지원주동화)_석면철거-500M2전후_석면철거(견적)" xfId="678"/>
    <cellStyle name="1_tree_수량산출_구로리총괄내역_석면철거-100M2전후" xfId="679"/>
    <cellStyle name="1_tree_수량산출_구로리총괄내역_석면철거-100M2전후_석면철거(견적)" xfId="680"/>
    <cellStyle name="1_tree_수량산출_구로리총괄내역_석면철거-500M2전후" xfId="681"/>
    <cellStyle name="1_tree_수량산출_구로리총괄내역_석면철거-500M2전후_석면철거(견적)" xfId="682"/>
    <cellStyle name="1_tree_수량산출_구로리총괄내역_수도권매립지" xfId="683"/>
    <cellStyle name="1_tree_수량산출_구로리총괄내역_수도권매립지_석면철거-100M2전후" xfId="684"/>
    <cellStyle name="1_tree_수량산출_구로리총괄내역_수도권매립지_석면철거-100M2전후_석면철거(견적)" xfId="685"/>
    <cellStyle name="1_tree_수량산출_구로리총괄내역_수도권매립지_석면철거-500M2전후" xfId="686"/>
    <cellStyle name="1_tree_수량산출_구로리총괄내역_수도권매립지_석면철거-500M2전후_석면철거(견적)" xfId="687"/>
    <cellStyle name="1_tree_수량산출_구로리총괄내역_수도권매립지_하도급관리계획서(갑지원주동화)" xfId="688"/>
    <cellStyle name="1_tree_수량산출_구로리총괄내역_수도권매립지_하도급관리계획서(갑지원주동화)_석면철거-100M2전후" xfId="689"/>
    <cellStyle name="1_tree_수량산출_구로리총괄내역_수도권매립지_하도급관리계획서(갑지원주동화)_석면철거-100M2전후_석면철거(견적)" xfId="690"/>
    <cellStyle name="1_tree_수량산출_구로리총괄내역_수도권매립지_하도급관리계획서(갑지원주동화)_석면철거-500M2전후" xfId="691"/>
    <cellStyle name="1_tree_수량산출_구로리총괄내역_수도권매립지_하도급관리계획서(갑지원주동화)_석면철거-500M2전후_석면철거(견적)" xfId="692"/>
    <cellStyle name="1_tree_수량산출_구로리총괄내역_수도권매립지1004(발주용)" xfId="693"/>
    <cellStyle name="1_tree_수량산출_구로리총괄내역_수도권매립지1004(발주용)_석면철거-100M2전후" xfId="694"/>
    <cellStyle name="1_tree_수량산출_구로리총괄내역_수도권매립지1004(발주용)_석면철거-100M2전후_석면철거(견적)" xfId="695"/>
    <cellStyle name="1_tree_수량산출_구로리총괄내역_수도권매립지1004(발주용)_석면철거-500M2전후" xfId="696"/>
    <cellStyle name="1_tree_수량산출_구로리총괄내역_수도권매립지1004(발주용)_석면철거-500M2전후_석면철거(견적)" xfId="697"/>
    <cellStyle name="1_tree_수량산출_구로리총괄내역_수도권매립지1004(발주용)_하도급관리계획서(갑지원주동화)" xfId="698"/>
    <cellStyle name="1_tree_수량산출_구로리총괄내역_수도권매립지1004(발주용)_하도급관리계획서(갑지원주동화)_석면철거-100M2전후" xfId="699"/>
    <cellStyle name="1_tree_수량산출_구로리총괄내역_수도권매립지1004(발주용)_하도급관리계획서(갑지원주동화)_석면철거-100M2전후_석면철거(견적)" xfId="700"/>
    <cellStyle name="1_tree_수량산출_구로리총괄내역_수도권매립지1004(발주용)_하도급관리계획서(갑지원주동화)_석면철거-500M2전후" xfId="701"/>
    <cellStyle name="1_tree_수량산출_구로리총괄내역_수도권매립지1004(발주용)_하도급관리계획서(갑지원주동화)_석면철거-500M2전후_석면철거(견적)" xfId="702"/>
    <cellStyle name="1_tree_수량산출_구로리총괄내역_일신건영설계예산서(0211)" xfId="703"/>
    <cellStyle name="1_tree_수량산출_구로리총괄내역_일신건영설계예산서(0211)_석면철거-100M2전후" xfId="704"/>
    <cellStyle name="1_tree_수량산출_구로리총괄내역_일신건영설계예산서(0211)_석면철거-100M2전후_석면철거(견적)" xfId="705"/>
    <cellStyle name="1_tree_수량산출_구로리총괄내역_일신건영설계예산서(0211)_석면철거-500M2전후" xfId="706"/>
    <cellStyle name="1_tree_수량산출_구로리총괄내역_일신건영설계예산서(0211)_석면철거-500M2전후_석면철거(견적)" xfId="707"/>
    <cellStyle name="1_tree_수량산출_구로리총괄내역_일신건영설계예산서(0211)_하도급관리계획서(갑지원주동화)" xfId="708"/>
    <cellStyle name="1_tree_수량산출_구로리총괄내역_일신건영설계예산서(0211)_하도급관리계획서(갑지원주동화)_석면철거-100M2전후" xfId="709"/>
    <cellStyle name="1_tree_수량산출_구로리총괄내역_일신건영설계예산서(0211)_하도급관리계획서(갑지원주동화)_석면철거-100M2전후_석면철거(견적)" xfId="710"/>
    <cellStyle name="1_tree_수량산출_구로리총괄내역_일신건영설계예산서(0211)_하도급관리계획서(갑지원주동화)_석면철거-500M2전후" xfId="711"/>
    <cellStyle name="1_tree_수량산출_구로리총괄내역_일신건영설계예산서(0211)_하도급관리계획서(갑지원주동화)_석면철거-500M2전후_석면철거(견적)" xfId="712"/>
    <cellStyle name="1_tree_수량산출_구로리총괄내역_일위대가" xfId="713"/>
    <cellStyle name="1_tree_수량산출_구로리총괄내역_일위대가_석면철거-100M2전후" xfId="714"/>
    <cellStyle name="1_tree_수량산출_구로리총괄내역_일위대가_석면철거-100M2전후_석면철거(견적)" xfId="715"/>
    <cellStyle name="1_tree_수량산출_구로리총괄내역_일위대가_석면철거-500M2전후" xfId="716"/>
    <cellStyle name="1_tree_수량산출_구로리총괄내역_일위대가_석면철거-500M2전후_석면철거(견적)" xfId="717"/>
    <cellStyle name="1_tree_수량산출_구로리총괄내역_일위대가_하도급관리계획서(갑지원주동화)" xfId="718"/>
    <cellStyle name="1_tree_수량산출_구로리총괄내역_일위대가_하도급관리계획서(갑지원주동화)_석면철거-100M2전후" xfId="719"/>
    <cellStyle name="1_tree_수량산출_구로리총괄내역_일위대가_하도급관리계획서(갑지원주동화)_석면철거-100M2전후_석면철거(견적)" xfId="720"/>
    <cellStyle name="1_tree_수량산출_구로리총괄내역_일위대가_하도급관리계획서(갑지원주동화)_석면철거-500M2전후" xfId="721"/>
    <cellStyle name="1_tree_수량산출_구로리총괄내역_일위대가_하도급관리계획서(갑지원주동화)_석면철거-500M2전후_석면철거(견적)" xfId="722"/>
    <cellStyle name="1_tree_수량산출_구로리총괄내역_자재단가표" xfId="723"/>
    <cellStyle name="1_tree_수량산출_구로리총괄내역_자재단가표_석면철거-100M2전후" xfId="724"/>
    <cellStyle name="1_tree_수량산출_구로리총괄내역_자재단가표_석면철거-100M2전후_석면철거(견적)" xfId="725"/>
    <cellStyle name="1_tree_수량산출_구로리총괄내역_자재단가표_석면철거-500M2전후" xfId="726"/>
    <cellStyle name="1_tree_수량산출_구로리총괄내역_자재단가표_석면철거-500M2전후_석면철거(견적)" xfId="727"/>
    <cellStyle name="1_tree_수량산출_구로리총괄내역_자재단가표_하도급관리계획서(갑지원주동화)" xfId="728"/>
    <cellStyle name="1_tree_수량산출_구로리총괄내역_자재단가표_하도급관리계획서(갑지원주동화)_석면철거-100M2전후" xfId="729"/>
    <cellStyle name="1_tree_수량산출_구로리총괄내역_자재단가표_하도급관리계획서(갑지원주동화)_석면철거-100M2전후_석면철거(견적)" xfId="730"/>
    <cellStyle name="1_tree_수량산출_구로리총괄내역_자재단가표_하도급관리계획서(갑지원주동화)_석면철거-500M2전후" xfId="731"/>
    <cellStyle name="1_tree_수량산출_구로리총괄내역_자재단가표_하도급관리계획서(갑지원주동화)_석면철거-500M2전후_석면철거(견적)" xfId="732"/>
    <cellStyle name="1_tree_수량산출_구로리총괄내역_장안초등학교내역0814" xfId="733"/>
    <cellStyle name="1_tree_수량산출_구로리총괄내역_장안초등학교내역0814_석면철거-100M2전후" xfId="734"/>
    <cellStyle name="1_tree_수량산출_구로리총괄내역_장안초등학교내역0814_석면철거-100M2전후_석면철거(견적)" xfId="735"/>
    <cellStyle name="1_tree_수량산출_구로리총괄내역_장안초등학교내역0814_석면철거-500M2전후" xfId="736"/>
    <cellStyle name="1_tree_수량산출_구로리총괄내역_장안초등학교내역0814_석면철거-500M2전후_석면철거(견적)" xfId="737"/>
    <cellStyle name="1_tree_수량산출_구로리총괄내역_장안초등학교내역0814_하도급관리계획서(갑지원주동화)" xfId="738"/>
    <cellStyle name="1_tree_수량산출_구로리총괄내역_장안초등학교내역0814_하도급관리계획서(갑지원주동화)_석면철거-100M2전후" xfId="739"/>
    <cellStyle name="1_tree_수량산출_구로리총괄내역_장안초등학교내역0814_하도급관리계획서(갑지원주동화)_석면철거-100M2전후_석면철거(견적)" xfId="740"/>
    <cellStyle name="1_tree_수량산출_구로리총괄내역_장안초등학교내역0814_하도급관리계획서(갑지원주동화)_석면철거-500M2전후" xfId="741"/>
    <cellStyle name="1_tree_수량산출_구로리총괄내역_장안초등학교내역0814_하도급관리계획서(갑지원주동화)_석면철거-500M2전후_석면철거(견적)" xfId="742"/>
    <cellStyle name="1_tree_수량산출_구로리총괄내역_하도급관리계획서(갑지원주동화)" xfId="743"/>
    <cellStyle name="1_tree_수량산출_구로리총괄내역_하도급관리계획서(갑지원주동화)_석면철거-100M2전후" xfId="744"/>
    <cellStyle name="1_tree_수량산출_구로리총괄내역_하도급관리계획서(갑지원주동화)_석면철거-100M2전후_석면철거(견적)" xfId="745"/>
    <cellStyle name="1_tree_수량산출_구로리총괄내역_하도급관리계획서(갑지원주동화)_석면철거-500M2전후" xfId="746"/>
    <cellStyle name="1_tree_수량산출_구로리총괄내역_하도급관리계획서(갑지원주동화)_석면철거-500M2전후_석면철거(견적)" xfId="747"/>
    <cellStyle name="1_tree_수량산출_석면철거-100M2전후" xfId="748"/>
    <cellStyle name="1_tree_수량산출_석면철거-100M2전후_석면철거(견적)" xfId="749"/>
    <cellStyle name="1_tree_수량산출_석면철거-500M2전후" xfId="750"/>
    <cellStyle name="1_tree_수량산출_석면철거-500M2전후_석면철거(견적)" xfId="751"/>
    <cellStyle name="1_tree_수량산출_총괄내역0518" xfId="752"/>
    <cellStyle name="1_tree_수량산출_총괄내역0518_구로리설계예산서1029" xfId="753"/>
    <cellStyle name="1_tree_수량산출_총괄내역0518_구로리설계예산서1029_석면철거-100M2전후" xfId="754"/>
    <cellStyle name="1_tree_수량산출_총괄내역0518_구로리설계예산서1029_석면철거-100M2전후_석면철거(견적)" xfId="755"/>
    <cellStyle name="1_tree_수량산출_총괄내역0518_구로리설계예산서1029_석면철거-500M2전후" xfId="756"/>
    <cellStyle name="1_tree_수량산출_총괄내역0518_구로리설계예산서1029_석면철거-500M2전후_석면철거(견적)" xfId="757"/>
    <cellStyle name="1_tree_수량산출_총괄내역0518_구로리설계예산서1029_하도급관리계획서(갑지원주동화)" xfId="758"/>
    <cellStyle name="1_tree_수량산출_총괄내역0518_구로리설계예산서1029_하도급관리계획서(갑지원주동화)_석면철거-100M2전후" xfId="759"/>
    <cellStyle name="1_tree_수량산출_총괄내역0518_구로리설계예산서1029_하도급관리계획서(갑지원주동화)_석면철거-100M2전후_석면철거(견적)" xfId="760"/>
    <cellStyle name="1_tree_수량산출_총괄내역0518_구로리설계예산서1029_하도급관리계획서(갑지원주동화)_석면철거-500M2전후" xfId="761"/>
    <cellStyle name="1_tree_수량산출_총괄내역0518_구로리설계예산서1029_하도급관리계획서(갑지원주동화)_석면철거-500M2전후_석면철거(견적)" xfId="762"/>
    <cellStyle name="1_tree_수량산출_총괄내역0518_구로리설계예산서1118준공" xfId="763"/>
    <cellStyle name="1_tree_수량산출_총괄내역0518_구로리설계예산서1118준공_석면철거-100M2전후" xfId="764"/>
    <cellStyle name="1_tree_수량산출_총괄내역0518_구로리설계예산서1118준공_석면철거-100M2전후_석면철거(견적)" xfId="765"/>
    <cellStyle name="1_tree_수량산출_총괄내역0518_구로리설계예산서1118준공_석면철거-500M2전후" xfId="766"/>
    <cellStyle name="1_tree_수량산출_총괄내역0518_구로리설계예산서1118준공_석면철거-500M2전후_석면철거(견적)" xfId="767"/>
    <cellStyle name="1_tree_수량산출_총괄내역0518_구로리설계예산서1118준공_하도급관리계획서(갑지원주동화)" xfId="768"/>
    <cellStyle name="1_tree_수량산출_총괄내역0518_구로리설계예산서1118준공_하도급관리계획서(갑지원주동화)_석면철거-100M2전후" xfId="769"/>
    <cellStyle name="1_tree_수량산출_총괄내역0518_구로리설계예산서1118준공_하도급관리계획서(갑지원주동화)_석면철거-100M2전후_석면철거(견적)" xfId="770"/>
    <cellStyle name="1_tree_수량산출_총괄내역0518_구로리설계예산서1118준공_하도급관리계획서(갑지원주동화)_석면철거-500M2전후" xfId="771"/>
    <cellStyle name="1_tree_수량산출_총괄내역0518_구로리설계예산서1118준공_하도급관리계획서(갑지원주동화)_석면철거-500M2전후_석면철거(견적)" xfId="772"/>
    <cellStyle name="1_tree_수량산출_총괄내역0518_구로리설계예산서조경" xfId="773"/>
    <cellStyle name="1_tree_수량산출_총괄내역0518_구로리설계예산서조경_석면철거-100M2전후" xfId="774"/>
    <cellStyle name="1_tree_수량산출_총괄내역0518_구로리설계예산서조경_석면철거-100M2전후_석면철거(견적)" xfId="775"/>
    <cellStyle name="1_tree_수량산출_총괄내역0518_구로리설계예산서조경_석면철거-500M2전후" xfId="776"/>
    <cellStyle name="1_tree_수량산출_총괄내역0518_구로리설계예산서조경_석면철거-500M2전후_석면철거(견적)" xfId="777"/>
    <cellStyle name="1_tree_수량산출_총괄내역0518_구로리설계예산서조경_하도급관리계획서(갑지원주동화)" xfId="778"/>
    <cellStyle name="1_tree_수량산출_총괄내역0518_구로리설계예산서조경_하도급관리계획서(갑지원주동화)_석면철거-100M2전후" xfId="779"/>
    <cellStyle name="1_tree_수량산출_총괄내역0518_구로리설계예산서조경_하도급관리계획서(갑지원주동화)_석면철거-100M2전후_석면철거(견적)" xfId="780"/>
    <cellStyle name="1_tree_수량산출_총괄내역0518_구로리설계예산서조경_하도급관리계획서(갑지원주동화)_석면철거-500M2전후" xfId="781"/>
    <cellStyle name="1_tree_수량산출_총괄내역0518_구로리설계예산서조경_하도급관리계획서(갑지원주동화)_석면철거-500M2전후_석면철거(견적)" xfId="782"/>
    <cellStyle name="1_tree_수량산출_총괄내역0518_구로리어린이공원예산서(조경)1125" xfId="783"/>
    <cellStyle name="1_tree_수량산출_총괄내역0518_구로리어린이공원예산서(조경)1125_석면철거-100M2전후" xfId="784"/>
    <cellStyle name="1_tree_수량산출_총괄내역0518_구로리어린이공원예산서(조경)1125_석면철거-100M2전후_석면철거(견적)" xfId="785"/>
    <cellStyle name="1_tree_수량산출_총괄내역0518_구로리어린이공원예산서(조경)1125_석면철거-500M2전후" xfId="786"/>
    <cellStyle name="1_tree_수량산출_총괄내역0518_구로리어린이공원예산서(조경)1125_석면철거-500M2전후_석면철거(견적)" xfId="787"/>
    <cellStyle name="1_tree_수량산출_총괄내역0518_구로리어린이공원예산서(조경)1125_하도급관리계획서(갑지원주동화)" xfId="788"/>
    <cellStyle name="1_tree_수량산출_총괄내역0518_구로리어린이공원예산서(조경)1125_하도급관리계획서(갑지원주동화)_석면철거-100M2전후" xfId="789"/>
    <cellStyle name="1_tree_수량산출_총괄내역0518_구로리어린이공원예산서(조경)1125_하도급관리계획서(갑지원주동화)_석면철거-100M2전후_석면철거(견적)" xfId="790"/>
    <cellStyle name="1_tree_수량산출_총괄내역0518_구로리어린이공원예산서(조경)1125_하도급관리계획서(갑지원주동화)_석면철거-500M2전후" xfId="791"/>
    <cellStyle name="1_tree_수량산출_총괄내역0518_구로리어린이공원예산서(조경)1125_하도급관리계획서(갑지원주동화)_석면철거-500M2전후_석면철거(견적)" xfId="792"/>
    <cellStyle name="1_tree_수량산출_총괄내역0518_내역서" xfId="793"/>
    <cellStyle name="1_tree_수량산출_총괄내역0518_내역서_석면철거-100M2전후" xfId="794"/>
    <cellStyle name="1_tree_수량산출_총괄내역0518_내역서_석면철거-100M2전후_석면철거(견적)" xfId="795"/>
    <cellStyle name="1_tree_수량산출_총괄내역0518_내역서_석면철거-500M2전후" xfId="796"/>
    <cellStyle name="1_tree_수량산출_총괄내역0518_내역서_석면철거-500M2전후_석면철거(견적)" xfId="797"/>
    <cellStyle name="1_tree_수량산출_총괄내역0518_내역서_하도급관리계획서(갑지원주동화)" xfId="798"/>
    <cellStyle name="1_tree_수량산출_총괄내역0518_내역서_하도급관리계획서(갑지원주동화)_석면철거-100M2전후" xfId="799"/>
    <cellStyle name="1_tree_수량산출_총괄내역0518_내역서_하도급관리계획서(갑지원주동화)_석면철거-100M2전후_석면철거(견적)" xfId="800"/>
    <cellStyle name="1_tree_수량산출_총괄내역0518_내역서_하도급관리계획서(갑지원주동화)_석면철거-500M2전후" xfId="801"/>
    <cellStyle name="1_tree_수량산출_총괄내역0518_내역서_하도급관리계획서(갑지원주동화)_석면철거-500M2전후_석면철거(견적)" xfId="802"/>
    <cellStyle name="1_tree_수량산출_총괄내역0518_노임단가표" xfId="803"/>
    <cellStyle name="1_tree_수량산출_총괄내역0518_노임단가표_석면철거-100M2전후" xfId="804"/>
    <cellStyle name="1_tree_수량산출_총괄내역0518_노임단가표_석면철거-100M2전후_석면철거(견적)" xfId="805"/>
    <cellStyle name="1_tree_수량산출_총괄내역0518_노임단가표_석면철거-500M2전후" xfId="806"/>
    <cellStyle name="1_tree_수량산출_총괄내역0518_노임단가표_석면철거-500M2전후_석면철거(견적)" xfId="807"/>
    <cellStyle name="1_tree_수량산출_총괄내역0518_노임단가표_하도급관리계획서(갑지원주동화)" xfId="808"/>
    <cellStyle name="1_tree_수량산출_총괄내역0518_노임단가표_하도급관리계획서(갑지원주동화)_석면철거-100M2전후" xfId="809"/>
    <cellStyle name="1_tree_수량산출_총괄내역0518_노임단가표_하도급관리계획서(갑지원주동화)_석면철거-100M2전후_석면철거(견적)" xfId="810"/>
    <cellStyle name="1_tree_수량산출_총괄내역0518_노임단가표_하도급관리계획서(갑지원주동화)_석면철거-500M2전후" xfId="811"/>
    <cellStyle name="1_tree_수량산출_총괄내역0518_노임단가표_하도급관리계획서(갑지원주동화)_석면철거-500M2전후_석면철거(견적)" xfId="812"/>
    <cellStyle name="1_tree_수량산출_총괄내역0518_석면철거-100M2전후" xfId="813"/>
    <cellStyle name="1_tree_수량산출_총괄내역0518_석면철거-100M2전후_석면철거(견적)" xfId="814"/>
    <cellStyle name="1_tree_수량산출_총괄내역0518_석면철거-500M2전후" xfId="815"/>
    <cellStyle name="1_tree_수량산출_총괄내역0518_석면철거-500M2전후_석면철거(견적)" xfId="816"/>
    <cellStyle name="1_tree_수량산출_총괄내역0518_수도권매립지" xfId="817"/>
    <cellStyle name="1_tree_수량산출_총괄내역0518_수도권매립지_석면철거-100M2전후" xfId="818"/>
    <cellStyle name="1_tree_수량산출_총괄내역0518_수도권매립지_석면철거-100M2전후_석면철거(견적)" xfId="819"/>
    <cellStyle name="1_tree_수량산출_총괄내역0518_수도권매립지_석면철거-500M2전후" xfId="820"/>
    <cellStyle name="1_tree_수량산출_총괄내역0518_수도권매립지_석면철거-500M2전후_석면철거(견적)" xfId="821"/>
    <cellStyle name="1_tree_수량산출_총괄내역0518_수도권매립지_하도급관리계획서(갑지원주동화)" xfId="822"/>
    <cellStyle name="1_tree_수량산출_총괄내역0518_수도권매립지_하도급관리계획서(갑지원주동화)_석면철거-100M2전후" xfId="823"/>
    <cellStyle name="1_tree_수량산출_총괄내역0518_수도권매립지_하도급관리계획서(갑지원주동화)_석면철거-100M2전후_석면철거(견적)" xfId="824"/>
    <cellStyle name="1_tree_수량산출_총괄내역0518_수도권매립지_하도급관리계획서(갑지원주동화)_석면철거-500M2전후" xfId="825"/>
    <cellStyle name="1_tree_수량산출_총괄내역0518_수도권매립지_하도급관리계획서(갑지원주동화)_석면철거-500M2전후_석면철거(견적)" xfId="826"/>
    <cellStyle name="1_tree_수량산출_총괄내역0518_수도권매립지1004(발주용)" xfId="827"/>
    <cellStyle name="1_tree_수량산출_총괄내역0518_수도권매립지1004(발주용)_석면철거-100M2전후" xfId="828"/>
    <cellStyle name="1_tree_수량산출_총괄내역0518_수도권매립지1004(발주용)_석면철거-100M2전후_석면철거(견적)" xfId="829"/>
    <cellStyle name="1_tree_수량산출_총괄내역0518_수도권매립지1004(발주용)_석면철거-500M2전후" xfId="830"/>
    <cellStyle name="1_tree_수량산출_총괄내역0518_수도권매립지1004(발주용)_석면철거-500M2전후_석면철거(견적)" xfId="831"/>
    <cellStyle name="1_tree_수량산출_총괄내역0518_수도권매립지1004(발주용)_하도급관리계획서(갑지원주동화)" xfId="832"/>
    <cellStyle name="1_tree_수량산출_총괄내역0518_수도권매립지1004(발주용)_하도급관리계획서(갑지원주동화)_석면철거-100M2전후" xfId="833"/>
    <cellStyle name="1_tree_수량산출_총괄내역0518_수도권매립지1004(발주용)_하도급관리계획서(갑지원주동화)_석면철거-100M2전후_석면철거(견적)" xfId="834"/>
    <cellStyle name="1_tree_수량산출_총괄내역0518_수도권매립지1004(발주용)_하도급관리계획서(갑지원주동화)_석면철거-500M2전후" xfId="835"/>
    <cellStyle name="1_tree_수량산출_총괄내역0518_수도권매립지1004(발주용)_하도급관리계획서(갑지원주동화)_석면철거-500M2전후_석면철거(견적)" xfId="836"/>
    <cellStyle name="1_tree_수량산출_총괄내역0518_일신건영설계예산서(0211)" xfId="837"/>
    <cellStyle name="1_tree_수량산출_총괄내역0518_일신건영설계예산서(0211)_석면철거-100M2전후" xfId="838"/>
    <cellStyle name="1_tree_수량산출_총괄내역0518_일신건영설계예산서(0211)_석면철거-100M2전후_석면철거(견적)" xfId="839"/>
    <cellStyle name="1_tree_수량산출_총괄내역0518_일신건영설계예산서(0211)_석면철거-500M2전후" xfId="840"/>
    <cellStyle name="1_tree_수량산출_총괄내역0518_일신건영설계예산서(0211)_석면철거-500M2전후_석면철거(견적)" xfId="841"/>
    <cellStyle name="1_tree_수량산출_총괄내역0518_일신건영설계예산서(0211)_하도급관리계획서(갑지원주동화)" xfId="842"/>
    <cellStyle name="1_tree_수량산출_총괄내역0518_일신건영설계예산서(0211)_하도급관리계획서(갑지원주동화)_석면철거-100M2전후" xfId="843"/>
    <cellStyle name="1_tree_수량산출_총괄내역0518_일신건영설계예산서(0211)_하도급관리계획서(갑지원주동화)_석면철거-100M2전후_석면철거(견적)" xfId="844"/>
    <cellStyle name="1_tree_수량산출_총괄내역0518_일신건영설계예산서(0211)_하도급관리계획서(갑지원주동화)_석면철거-500M2전후" xfId="845"/>
    <cellStyle name="1_tree_수량산출_총괄내역0518_일신건영설계예산서(0211)_하도급관리계획서(갑지원주동화)_석면철거-500M2전후_석면철거(견적)" xfId="846"/>
    <cellStyle name="1_tree_수량산출_총괄내역0518_일위대가" xfId="847"/>
    <cellStyle name="1_tree_수량산출_총괄내역0518_일위대가_석면철거-100M2전후" xfId="848"/>
    <cellStyle name="1_tree_수량산출_총괄내역0518_일위대가_석면철거-100M2전후_석면철거(견적)" xfId="849"/>
    <cellStyle name="1_tree_수량산출_총괄내역0518_일위대가_석면철거-500M2전후" xfId="850"/>
    <cellStyle name="1_tree_수량산출_총괄내역0518_일위대가_석면철거-500M2전후_석면철거(견적)" xfId="851"/>
    <cellStyle name="1_tree_수량산출_총괄내역0518_일위대가_하도급관리계획서(갑지원주동화)" xfId="852"/>
    <cellStyle name="1_tree_수량산출_총괄내역0518_일위대가_하도급관리계획서(갑지원주동화)_석면철거-100M2전후" xfId="853"/>
    <cellStyle name="1_tree_수량산출_총괄내역0518_일위대가_하도급관리계획서(갑지원주동화)_석면철거-100M2전후_석면철거(견적)" xfId="854"/>
    <cellStyle name="1_tree_수량산출_총괄내역0518_일위대가_하도급관리계획서(갑지원주동화)_석면철거-500M2전후" xfId="855"/>
    <cellStyle name="1_tree_수량산출_총괄내역0518_일위대가_하도급관리계획서(갑지원주동화)_석면철거-500M2전후_석면철거(견적)" xfId="856"/>
    <cellStyle name="1_tree_수량산출_총괄내역0518_자재단가표" xfId="857"/>
    <cellStyle name="1_tree_수량산출_총괄내역0518_자재단가표_석면철거-100M2전후" xfId="858"/>
    <cellStyle name="1_tree_수량산출_총괄내역0518_자재단가표_석면철거-100M2전후_석면철거(견적)" xfId="859"/>
    <cellStyle name="1_tree_수량산출_총괄내역0518_자재단가표_석면철거-500M2전후" xfId="860"/>
    <cellStyle name="1_tree_수량산출_총괄내역0518_자재단가표_석면철거-500M2전후_석면철거(견적)" xfId="861"/>
    <cellStyle name="1_tree_수량산출_총괄내역0518_자재단가표_하도급관리계획서(갑지원주동화)" xfId="862"/>
    <cellStyle name="1_tree_수량산출_총괄내역0518_자재단가표_하도급관리계획서(갑지원주동화)_석면철거-100M2전후" xfId="863"/>
    <cellStyle name="1_tree_수량산출_총괄내역0518_자재단가표_하도급관리계획서(갑지원주동화)_석면철거-100M2전후_석면철거(견적)" xfId="864"/>
    <cellStyle name="1_tree_수량산출_총괄내역0518_자재단가표_하도급관리계획서(갑지원주동화)_석면철거-500M2전후" xfId="865"/>
    <cellStyle name="1_tree_수량산출_총괄내역0518_자재단가표_하도급관리계획서(갑지원주동화)_석면철거-500M2전후_석면철거(견적)" xfId="866"/>
    <cellStyle name="1_tree_수량산출_총괄내역0518_장안초등학교내역0814" xfId="867"/>
    <cellStyle name="1_tree_수량산출_총괄내역0518_장안초등학교내역0814_석면철거-100M2전후" xfId="868"/>
    <cellStyle name="1_tree_수량산출_총괄내역0518_장안초등학교내역0814_석면철거-100M2전후_석면철거(견적)" xfId="869"/>
    <cellStyle name="1_tree_수량산출_총괄내역0518_장안초등학교내역0814_석면철거-500M2전후" xfId="870"/>
    <cellStyle name="1_tree_수량산출_총괄내역0518_장안초등학교내역0814_석면철거-500M2전후_석면철거(견적)" xfId="871"/>
    <cellStyle name="1_tree_수량산출_총괄내역0518_장안초등학교내역0814_하도급관리계획서(갑지원주동화)" xfId="872"/>
    <cellStyle name="1_tree_수량산출_총괄내역0518_장안초등학교내역0814_하도급관리계획서(갑지원주동화)_석면철거-100M2전후" xfId="873"/>
    <cellStyle name="1_tree_수량산출_총괄내역0518_장안초등학교내역0814_하도급관리계획서(갑지원주동화)_석면철거-100M2전후_석면철거(견적)" xfId="874"/>
    <cellStyle name="1_tree_수량산출_총괄내역0518_장안초등학교내역0814_하도급관리계획서(갑지원주동화)_석면철거-500M2전후" xfId="875"/>
    <cellStyle name="1_tree_수량산출_총괄내역0518_장안초등학교내역0814_하도급관리계획서(갑지원주동화)_석면철거-500M2전후_석면철거(견적)" xfId="876"/>
    <cellStyle name="1_tree_수량산출_총괄내역0518_하도급관리계획서(갑지원주동화)" xfId="877"/>
    <cellStyle name="1_tree_수량산출_총괄내역0518_하도급관리계획서(갑지원주동화)_석면철거-100M2전후" xfId="878"/>
    <cellStyle name="1_tree_수량산출_총괄내역0518_하도급관리계획서(갑지원주동화)_석면철거-100M2전후_석면철거(견적)" xfId="879"/>
    <cellStyle name="1_tree_수량산출_총괄내역0518_하도급관리계획서(갑지원주동화)_석면철거-500M2전후" xfId="880"/>
    <cellStyle name="1_tree_수량산출_총괄내역0518_하도급관리계획서(갑지원주동화)_석면철거-500M2전후_석면철거(견적)" xfId="881"/>
    <cellStyle name="1_tree_수량산출_하도급관리계획서(갑지원주동화)" xfId="882"/>
    <cellStyle name="1_tree_수량산출_하도급관리계획서(갑지원주동화)_석면철거-100M2전후" xfId="883"/>
    <cellStyle name="1_tree_수량산출_하도급관리계획서(갑지원주동화)_석면철거-100M2전후_석면철거(견적)" xfId="884"/>
    <cellStyle name="1_tree_수량산출_하도급관리계획서(갑지원주동화)_석면철거-500M2전후" xfId="885"/>
    <cellStyle name="1_tree_수량산출_하도급관리계획서(갑지원주동화)_석면철거-500M2전후_석면철거(견적)" xfId="886"/>
    <cellStyle name="1_tree_총괄내역0518" xfId="887"/>
    <cellStyle name="1_tree_총괄내역0518_구로리설계예산서1029" xfId="888"/>
    <cellStyle name="1_tree_총괄내역0518_구로리설계예산서1029_석면철거-100M2전후" xfId="889"/>
    <cellStyle name="1_tree_총괄내역0518_구로리설계예산서1029_석면철거-100M2전후_석면철거(견적)" xfId="890"/>
    <cellStyle name="1_tree_총괄내역0518_구로리설계예산서1029_석면철거-500M2전후" xfId="891"/>
    <cellStyle name="1_tree_총괄내역0518_구로리설계예산서1029_석면철거-500M2전후_석면철거(견적)" xfId="892"/>
    <cellStyle name="1_tree_총괄내역0518_구로리설계예산서1029_하도급관리계획서(갑지원주동화)" xfId="893"/>
    <cellStyle name="1_tree_총괄내역0518_구로리설계예산서1029_하도급관리계획서(갑지원주동화)_석면철거-100M2전후" xfId="894"/>
    <cellStyle name="1_tree_총괄내역0518_구로리설계예산서1029_하도급관리계획서(갑지원주동화)_석면철거-100M2전후_석면철거(견적)" xfId="895"/>
    <cellStyle name="1_tree_총괄내역0518_구로리설계예산서1029_하도급관리계획서(갑지원주동화)_석면철거-500M2전후" xfId="896"/>
    <cellStyle name="1_tree_총괄내역0518_구로리설계예산서1029_하도급관리계획서(갑지원주동화)_석면철거-500M2전후_석면철거(견적)" xfId="897"/>
    <cellStyle name="1_tree_총괄내역0518_구로리설계예산서1118준공" xfId="898"/>
    <cellStyle name="1_tree_총괄내역0518_구로리설계예산서1118준공_석면철거-100M2전후" xfId="899"/>
    <cellStyle name="1_tree_총괄내역0518_구로리설계예산서1118준공_석면철거-100M2전후_석면철거(견적)" xfId="900"/>
    <cellStyle name="1_tree_총괄내역0518_구로리설계예산서1118준공_석면철거-500M2전후" xfId="901"/>
    <cellStyle name="1_tree_총괄내역0518_구로리설계예산서1118준공_석면철거-500M2전후_석면철거(견적)" xfId="902"/>
    <cellStyle name="1_tree_총괄내역0518_구로리설계예산서1118준공_하도급관리계획서(갑지원주동화)" xfId="903"/>
    <cellStyle name="1_tree_총괄내역0518_구로리설계예산서1118준공_하도급관리계획서(갑지원주동화)_석면철거-100M2전후" xfId="904"/>
    <cellStyle name="1_tree_총괄내역0518_구로리설계예산서1118준공_하도급관리계획서(갑지원주동화)_석면철거-100M2전후_석면철거(견적)" xfId="905"/>
    <cellStyle name="1_tree_총괄내역0518_구로리설계예산서1118준공_하도급관리계획서(갑지원주동화)_석면철거-500M2전후" xfId="906"/>
    <cellStyle name="1_tree_총괄내역0518_구로리설계예산서1118준공_하도급관리계획서(갑지원주동화)_석면철거-500M2전후_석면철거(견적)" xfId="907"/>
    <cellStyle name="1_tree_총괄내역0518_구로리설계예산서조경" xfId="908"/>
    <cellStyle name="1_tree_총괄내역0518_구로리설계예산서조경_석면철거-100M2전후" xfId="909"/>
    <cellStyle name="1_tree_총괄내역0518_구로리설계예산서조경_석면철거-100M2전후_석면철거(견적)" xfId="910"/>
    <cellStyle name="1_tree_총괄내역0518_구로리설계예산서조경_석면철거-500M2전후" xfId="911"/>
    <cellStyle name="1_tree_총괄내역0518_구로리설계예산서조경_석면철거-500M2전후_석면철거(견적)" xfId="912"/>
    <cellStyle name="1_tree_총괄내역0518_구로리설계예산서조경_하도급관리계획서(갑지원주동화)" xfId="913"/>
    <cellStyle name="1_tree_총괄내역0518_구로리설계예산서조경_하도급관리계획서(갑지원주동화)_석면철거-100M2전후" xfId="914"/>
    <cellStyle name="1_tree_총괄내역0518_구로리설계예산서조경_하도급관리계획서(갑지원주동화)_석면철거-100M2전후_석면철거(견적)" xfId="915"/>
    <cellStyle name="1_tree_총괄내역0518_구로리설계예산서조경_하도급관리계획서(갑지원주동화)_석면철거-500M2전후" xfId="916"/>
    <cellStyle name="1_tree_총괄내역0518_구로리설계예산서조경_하도급관리계획서(갑지원주동화)_석면철거-500M2전후_석면철거(견적)" xfId="917"/>
    <cellStyle name="1_tree_총괄내역0518_구로리어린이공원예산서(조경)1125" xfId="918"/>
    <cellStyle name="1_tree_총괄내역0518_구로리어린이공원예산서(조경)1125_석면철거-100M2전후" xfId="919"/>
    <cellStyle name="1_tree_총괄내역0518_구로리어린이공원예산서(조경)1125_석면철거-100M2전후_석면철거(견적)" xfId="920"/>
    <cellStyle name="1_tree_총괄내역0518_구로리어린이공원예산서(조경)1125_석면철거-500M2전후" xfId="921"/>
    <cellStyle name="1_tree_총괄내역0518_구로리어린이공원예산서(조경)1125_석면철거-500M2전후_석면철거(견적)" xfId="922"/>
    <cellStyle name="1_tree_총괄내역0518_구로리어린이공원예산서(조경)1125_하도급관리계획서(갑지원주동화)" xfId="923"/>
    <cellStyle name="1_tree_총괄내역0518_구로리어린이공원예산서(조경)1125_하도급관리계획서(갑지원주동화)_석면철거-100M2전후" xfId="924"/>
    <cellStyle name="1_tree_총괄내역0518_구로리어린이공원예산서(조경)1125_하도급관리계획서(갑지원주동화)_석면철거-100M2전후_석면철거(견적)" xfId="925"/>
    <cellStyle name="1_tree_총괄내역0518_구로리어린이공원예산서(조경)1125_하도급관리계획서(갑지원주동화)_석면철거-500M2전후" xfId="926"/>
    <cellStyle name="1_tree_총괄내역0518_구로리어린이공원예산서(조경)1125_하도급관리계획서(갑지원주동화)_석면철거-500M2전후_석면철거(견적)" xfId="927"/>
    <cellStyle name="1_tree_총괄내역0518_내역서" xfId="928"/>
    <cellStyle name="1_tree_총괄내역0518_내역서_석면철거-100M2전후" xfId="929"/>
    <cellStyle name="1_tree_총괄내역0518_내역서_석면철거-100M2전후_석면철거(견적)" xfId="930"/>
    <cellStyle name="1_tree_총괄내역0518_내역서_석면철거-500M2전후" xfId="931"/>
    <cellStyle name="1_tree_총괄내역0518_내역서_석면철거-500M2전후_석면철거(견적)" xfId="932"/>
    <cellStyle name="1_tree_총괄내역0518_내역서_하도급관리계획서(갑지원주동화)" xfId="933"/>
    <cellStyle name="1_tree_총괄내역0518_내역서_하도급관리계획서(갑지원주동화)_석면철거-100M2전후" xfId="934"/>
    <cellStyle name="1_tree_총괄내역0518_내역서_하도급관리계획서(갑지원주동화)_석면철거-100M2전후_석면철거(견적)" xfId="935"/>
    <cellStyle name="1_tree_총괄내역0518_내역서_하도급관리계획서(갑지원주동화)_석면철거-500M2전후" xfId="936"/>
    <cellStyle name="1_tree_총괄내역0518_내역서_하도급관리계획서(갑지원주동화)_석면철거-500M2전후_석면철거(견적)" xfId="937"/>
    <cellStyle name="1_tree_총괄내역0518_노임단가표" xfId="938"/>
    <cellStyle name="1_tree_총괄내역0518_노임단가표_석면철거-100M2전후" xfId="939"/>
    <cellStyle name="1_tree_총괄내역0518_노임단가표_석면철거-100M2전후_석면철거(견적)" xfId="940"/>
    <cellStyle name="1_tree_총괄내역0518_노임단가표_석면철거-500M2전후" xfId="941"/>
    <cellStyle name="1_tree_총괄내역0518_노임단가표_석면철거-500M2전후_석면철거(견적)" xfId="942"/>
    <cellStyle name="1_tree_총괄내역0518_노임단가표_하도급관리계획서(갑지원주동화)" xfId="943"/>
    <cellStyle name="1_tree_총괄내역0518_노임단가표_하도급관리계획서(갑지원주동화)_석면철거-100M2전후" xfId="944"/>
    <cellStyle name="1_tree_총괄내역0518_노임단가표_하도급관리계획서(갑지원주동화)_석면철거-100M2전후_석면철거(견적)" xfId="945"/>
    <cellStyle name="1_tree_총괄내역0518_노임단가표_하도급관리계획서(갑지원주동화)_석면철거-500M2전후" xfId="946"/>
    <cellStyle name="1_tree_총괄내역0518_노임단가표_하도급관리계획서(갑지원주동화)_석면철거-500M2전후_석면철거(견적)" xfId="947"/>
    <cellStyle name="1_tree_총괄내역0518_석면철거-100M2전후" xfId="948"/>
    <cellStyle name="1_tree_총괄내역0518_석면철거-100M2전후_석면철거(견적)" xfId="949"/>
    <cellStyle name="1_tree_총괄내역0518_석면철거-500M2전후" xfId="950"/>
    <cellStyle name="1_tree_총괄내역0518_석면철거-500M2전후_석면철거(견적)" xfId="951"/>
    <cellStyle name="1_tree_총괄내역0518_수도권매립지" xfId="952"/>
    <cellStyle name="1_tree_총괄내역0518_수도권매립지_석면철거-100M2전후" xfId="953"/>
    <cellStyle name="1_tree_총괄내역0518_수도권매립지_석면철거-100M2전후_석면철거(견적)" xfId="954"/>
    <cellStyle name="1_tree_총괄내역0518_수도권매립지_석면철거-500M2전후" xfId="955"/>
    <cellStyle name="1_tree_총괄내역0518_수도권매립지_석면철거-500M2전후_석면철거(견적)" xfId="956"/>
    <cellStyle name="1_tree_총괄내역0518_수도권매립지_하도급관리계획서(갑지원주동화)" xfId="957"/>
    <cellStyle name="1_tree_총괄내역0518_수도권매립지_하도급관리계획서(갑지원주동화)_석면철거-100M2전후" xfId="958"/>
    <cellStyle name="1_tree_총괄내역0518_수도권매립지_하도급관리계획서(갑지원주동화)_석면철거-100M2전후_석면철거(견적)" xfId="959"/>
    <cellStyle name="1_tree_총괄내역0518_수도권매립지_하도급관리계획서(갑지원주동화)_석면철거-500M2전후" xfId="960"/>
    <cellStyle name="1_tree_총괄내역0518_수도권매립지_하도급관리계획서(갑지원주동화)_석면철거-500M2전후_석면철거(견적)" xfId="961"/>
    <cellStyle name="1_tree_총괄내역0518_수도권매립지1004(발주용)" xfId="962"/>
    <cellStyle name="1_tree_총괄내역0518_수도권매립지1004(발주용)_석면철거-100M2전후" xfId="963"/>
    <cellStyle name="1_tree_총괄내역0518_수도권매립지1004(발주용)_석면철거-100M2전후_석면철거(견적)" xfId="964"/>
    <cellStyle name="1_tree_총괄내역0518_수도권매립지1004(발주용)_석면철거-500M2전후" xfId="965"/>
    <cellStyle name="1_tree_총괄내역0518_수도권매립지1004(발주용)_석면철거-500M2전후_석면철거(견적)" xfId="966"/>
    <cellStyle name="1_tree_총괄내역0518_수도권매립지1004(발주용)_하도급관리계획서(갑지원주동화)" xfId="967"/>
    <cellStyle name="1_tree_총괄내역0518_수도권매립지1004(발주용)_하도급관리계획서(갑지원주동화)_석면철거-100M2전후" xfId="968"/>
    <cellStyle name="1_tree_총괄내역0518_수도권매립지1004(발주용)_하도급관리계획서(갑지원주동화)_석면철거-100M2전후_석면철거(견적)" xfId="969"/>
    <cellStyle name="1_tree_총괄내역0518_수도권매립지1004(발주용)_하도급관리계획서(갑지원주동화)_석면철거-500M2전후" xfId="970"/>
    <cellStyle name="1_tree_총괄내역0518_수도권매립지1004(발주용)_하도급관리계획서(갑지원주동화)_석면철거-500M2전후_석면철거(견적)" xfId="971"/>
    <cellStyle name="1_tree_총괄내역0518_일신건영설계예산서(0211)" xfId="972"/>
    <cellStyle name="1_tree_총괄내역0518_일신건영설계예산서(0211)_석면철거-100M2전후" xfId="973"/>
    <cellStyle name="1_tree_총괄내역0518_일신건영설계예산서(0211)_석면철거-100M2전후_석면철거(견적)" xfId="974"/>
    <cellStyle name="1_tree_총괄내역0518_일신건영설계예산서(0211)_석면철거-500M2전후" xfId="975"/>
    <cellStyle name="1_tree_총괄내역0518_일신건영설계예산서(0211)_석면철거-500M2전후_석면철거(견적)" xfId="976"/>
    <cellStyle name="1_tree_총괄내역0518_일신건영설계예산서(0211)_하도급관리계획서(갑지원주동화)" xfId="977"/>
    <cellStyle name="1_tree_총괄내역0518_일신건영설계예산서(0211)_하도급관리계획서(갑지원주동화)_석면철거-100M2전후" xfId="978"/>
    <cellStyle name="1_tree_총괄내역0518_일신건영설계예산서(0211)_하도급관리계획서(갑지원주동화)_석면철거-100M2전후_석면철거(견적)" xfId="979"/>
    <cellStyle name="1_tree_총괄내역0518_일신건영설계예산서(0211)_하도급관리계획서(갑지원주동화)_석면철거-500M2전후" xfId="980"/>
    <cellStyle name="1_tree_총괄내역0518_일신건영설계예산서(0211)_하도급관리계획서(갑지원주동화)_석면철거-500M2전후_석면철거(견적)" xfId="981"/>
    <cellStyle name="1_tree_총괄내역0518_일위대가" xfId="982"/>
    <cellStyle name="1_tree_총괄내역0518_일위대가_석면철거-100M2전후" xfId="983"/>
    <cellStyle name="1_tree_총괄내역0518_일위대가_석면철거-100M2전후_석면철거(견적)" xfId="984"/>
    <cellStyle name="1_tree_총괄내역0518_일위대가_석면철거-500M2전후" xfId="985"/>
    <cellStyle name="1_tree_총괄내역0518_일위대가_석면철거-500M2전후_석면철거(견적)" xfId="986"/>
    <cellStyle name="1_tree_총괄내역0518_일위대가_하도급관리계획서(갑지원주동화)" xfId="987"/>
    <cellStyle name="1_tree_총괄내역0518_일위대가_하도급관리계획서(갑지원주동화)_석면철거-100M2전후" xfId="988"/>
    <cellStyle name="1_tree_총괄내역0518_일위대가_하도급관리계획서(갑지원주동화)_석면철거-100M2전후_석면철거(견적)" xfId="989"/>
    <cellStyle name="1_tree_총괄내역0518_일위대가_하도급관리계획서(갑지원주동화)_석면철거-500M2전후" xfId="990"/>
    <cellStyle name="1_tree_총괄내역0518_일위대가_하도급관리계획서(갑지원주동화)_석면철거-500M2전후_석면철거(견적)" xfId="991"/>
    <cellStyle name="1_tree_총괄내역0518_자재단가표" xfId="992"/>
    <cellStyle name="1_tree_총괄내역0518_자재단가표_석면철거-100M2전후" xfId="993"/>
    <cellStyle name="1_tree_총괄내역0518_자재단가표_석면철거-100M2전후_석면철거(견적)" xfId="994"/>
    <cellStyle name="1_tree_총괄내역0518_자재단가표_석면철거-500M2전후" xfId="995"/>
    <cellStyle name="1_tree_총괄내역0518_자재단가표_석면철거-500M2전후_석면철거(견적)" xfId="996"/>
    <cellStyle name="1_tree_총괄내역0518_자재단가표_하도급관리계획서(갑지원주동화)" xfId="997"/>
    <cellStyle name="1_tree_총괄내역0518_자재단가표_하도급관리계획서(갑지원주동화)_석면철거-100M2전후" xfId="998"/>
    <cellStyle name="1_tree_총괄내역0518_자재단가표_하도급관리계획서(갑지원주동화)_석면철거-100M2전후_석면철거(견적)" xfId="999"/>
    <cellStyle name="1_tree_총괄내역0518_자재단가표_하도급관리계획서(갑지원주동화)_석면철거-500M2전후" xfId="1000"/>
    <cellStyle name="1_tree_총괄내역0518_자재단가표_하도급관리계획서(갑지원주동화)_석면철거-500M2전후_석면철거(견적)" xfId="1001"/>
    <cellStyle name="1_tree_총괄내역0518_장안초등학교내역0814" xfId="1002"/>
    <cellStyle name="1_tree_총괄내역0518_장안초등학교내역0814_석면철거-100M2전후" xfId="1003"/>
    <cellStyle name="1_tree_총괄내역0518_장안초등학교내역0814_석면철거-100M2전후_석면철거(견적)" xfId="1004"/>
    <cellStyle name="1_tree_총괄내역0518_장안초등학교내역0814_석면철거-500M2전후" xfId="1005"/>
    <cellStyle name="1_tree_총괄내역0518_장안초등학교내역0814_석면철거-500M2전후_석면철거(견적)" xfId="1006"/>
    <cellStyle name="1_tree_총괄내역0518_장안초등학교내역0814_하도급관리계획서(갑지원주동화)" xfId="1007"/>
    <cellStyle name="1_tree_총괄내역0518_장안초등학교내역0814_하도급관리계획서(갑지원주동화)_석면철거-100M2전후" xfId="1008"/>
    <cellStyle name="1_tree_총괄내역0518_장안초등학교내역0814_하도급관리계획서(갑지원주동화)_석면철거-100M2전후_석면철거(견적)" xfId="1009"/>
    <cellStyle name="1_tree_총괄내역0518_장안초등학교내역0814_하도급관리계획서(갑지원주동화)_석면철거-500M2전후" xfId="1010"/>
    <cellStyle name="1_tree_총괄내역0518_장안초등학교내역0814_하도급관리계획서(갑지원주동화)_석면철거-500M2전후_석면철거(견적)" xfId="1011"/>
    <cellStyle name="1_tree_총괄내역0518_하도급관리계획서(갑지원주동화)" xfId="1012"/>
    <cellStyle name="1_tree_총괄내역0518_하도급관리계획서(갑지원주동화)_석면철거-100M2전후" xfId="1013"/>
    <cellStyle name="1_tree_총괄내역0518_하도급관리계획서(갑지원주동화)_석면철거-100M2전후_석면철거(견적)" xfId="1014"/>
    <cellStyle name="1_tree_총괄내역0518_하도급관리계획서(갑지원주동화)_석면철거-500M2전후" xfId="1015"/>
    <cellStyle name="1_tree_총괄내역0518_하도급관리계획서(갑지원주동화)_석면철거-500M2전후_석면철거(견적)" xfId="1016"/>
    <cellStyle name="1_tree_하도급관리계획서(갑지원주동화)" xfId="1017"/>
    <cellStyle name="1_tree_하도급관리계획서(갑지원주동화)_석면철거-100M2전후" xfId="1018"/>
    <cellStyle name="1_tree_하도급관리계획서(갑지원주동화)_석면철거-100M2전후_석면철거(견적)" xfId="1019"/>
    <cellStyle name="1_tree_하도급관리계획서(갑지원주동화)_석면철거-500M2전후" xfId="1020"/>
    <cellStyle name="1_tree_하도급관리계획서(갑지원주동화)_석면철거-500M2전후_석면철거(견적)" xfId="1021"/>
    <cellStyle name="1_강릉대학술정보지원센터총괄(월드2낙찰)" xfId="1022"/>
    <cellStyle name="1_강북중학교(명남하도급)" xfId="1023"/>
    <cellStyle name="1_고산중(내역)" xfId="1024"/>
    <cellStyle name="1_고산중공내역" xfId="1025"/>
    <cellStyle name="1_고속국도제1호선한남~반포간확장공사(대동)" xfId="1026"/>
    <cellStyle name="1_공주교대_경기종합건설(주)하도급" xfId="1027"/>
    <cellStyle name="1_군도5호선(금곡~부평간)개설공사(청백하도급)" xfId="1028"/>
    <cellStyle name="1_금강Ⅱ지구김제2-2공구토목공사(동도)" xfId="1029"/>
    <cellStyle name="1_금강성덕제개수공사(보광)" xfId="1030"/>
    <cellStyle name="1_금화초교교사신축공사하도급작업수정" xfId="1031"/>
    <cellStyle name="1_길동배수지건설공사(구보)" xfId="1032"/>
    <cellStyle name="1_남악신도시(2-1공구)대양" xfId="1033"/>
    <cellStyle name="1_내덕중신축공사(서림하도급수정메일)" xfId="1034"/>
    <cellStyle name="1_내역서1105" xfId="1035"/>
    <cellStyle name="1_단가조사표" xfId="1036"/>
    <cellStyle name="1_당동(청강)" xfId="1037"/>
    <cellStyle name="1_당동(청강디스켓1)" xfId="1038"/>
    <cellStyle name="1_대전교육정보원(강산)" xfId="1039"/>
    <cellStyle name="1_대전교육정보원신축공사(강산)" xfId="1040"/>
    <cellStyle name="1_대전목양초" xfId="1041"/>
    <cellStyle name="1_대전서붕고하도급" xfId="1042"/>
    <cellStyle name="1_대전지원홍성지청(흥화-1)" xfId="1043"/>
    <cellStyle name="1_대호지~석문간지방도확포장공사(신일)" xfId="1044"/>
    <cellStyle name="1_도암~강진도로확장공사(대국2)" xfId="1045"/>
    <cellStyle name="1_등촌고등총괄(동현하도급)" xfId="1046"/>
    <cellStyle name="1_마현~생창국도건설공사" xfId="1047"/>
    <cellStyle name="1_명암지-산성간" xfId="1048"/>
    <cellStyle name="1_백석지구농촌용수개발사업(대원)" xfId="1049"/>
    <cellStyle name="1_병목안배수지건설(100%)" xfId="1050"/>
    <cellStyle name="1_봉곡중총괄(대지완결)" xfId="1051"/>
    <cellStyle name="1_부대입찰확약서" xfId="1052"/>
    <cellStyle name="1_부산진초개축공사(대지하도급원본)" xfId="1053"/>
    <cellStyle name="1_부산해사고(100%)" xfId="1054"/>
    <cellStyle name="1_북양초(영조하도급메일)" xfId="1055"/>
    <cellStyle name="1_새들초등학교(동성)" xfId="1056"/>
    <cellStyle name="1_서울대학교사범대교육정보관(에스와이비작업수정)" xfId="1057"/>
    <cellStyle name="1_서울대학교사범대교육정보관(에스와이비작업완료)" xfId="1058"/>
    <cellStyle name="1_서울도림초등학교(신한디스켓)" xfId="1059"/>
    <cellStyle name="1_서울화일초(덕동)" xfId="1060"/>
    <cellStyle name="1_성산배수지건설공사(덕동)" xfId="1061"/>
    <cellStyle name="1_세하천(하도급)" xfId="1062"/>
    <cellStyle name="1_수도권매립지하도급(명도)" xfId="1063"/>
    <cellStyle name="1_수정갑지" xfId="1064"/>
    <cellStyle name="1_시민계략공사" xfId="1065"/>
    <cellStyle name="1_시민계략공사_전기공내역서" xfId="1066"/>
    <cellStyle name="1_시민계략공사_전기-한남" xfId="1067"/>
    <cellStyle name="1_양곡부두정비창고전기내역서" xfId="1068"/>
    <cellStyle name="1_원가계산서" xfId="1069"/>
    <cellStyle name="1_이담초등학교신축공사(뉴프린스하도급)" xfId="1070"/>
    <cellStyle name="1_인천북항관공선부두(수정내역)" xfId="1071"/>
    <cellStyle name="1_장산중학교내역(혁성)" xfId="1072"/>
    <cellStyle name="1_장산중학교내역(혁성업체)" xfId="1073"/>
    <cellStyle name="1_장산중학교내역하도급(혁성)" xfId="1074"/>
    <cellStyle name="1_전기내역서" xfId="1075"/>
    <cellStyle name="1_전주시관내(이서~용정)건설공사(신화)" xfId="1076"/>
    <cellStyle name="1_천천고고등학교교사신축공사(산출내역집계표)" xfId="1077"/>
    <cellStyle name="1_철도청통합사령실(대명)" xfId="1078"/>
    <cellStyle name="1_통신내역서" xfId="1079"/>
    <cellStyle name="1_퇴계로확포장공사하도급작업(해경)" xfId="1080"/>
    <cellStyle name="1_포일고_대신토건(주)하도급" xfId="1081"/>
    <cellStyle name="1_포항교도소(대동)" xfId="1082"/>
    <cellStyle name="1_포항교도소(원본)" xfId="1083"/>
    <cellStyle name="1_하도급관리" xfId="1084"/>
    <cellStyle name="1_하도급관리계획서" xfId="1085"/>
    <cellStyle name="1_하도급양식" xfId="1086"/>
    <cellStyle name="1_현일중학교 석면텍스 교체공사" xfId="1087"/>
    <cellStyle name="1_확약서" xfId="1088"/>
    <cellStyle name="11" xfId="1089"/>
    <cellStyle name="111" xfId="1090"/>
    <cellStyle name="19990216" xfId="1091"/>
    <cellStyle name="¹eºÐA²_AIAIC°AuCoE² " xfId="1092"/>
    <cellStyle name="2" xfId="1093"/>
    <cellStyle name="²" xfId="1094"/>
    <cellStyle name="2)" xfId="1095"/>
    <cellStyle name="2_단가조사표" xfId="1096"/>
    <cellStyle name="20% - 강조색1" xfId="1097" builtinId="30" customBuiltin="1"/>
    <cellStyle name="20% - 강조색2" xfId="1098" builtinId="34" customBuiltin="1"/>
    <cellStyle name="20% - 강조색3" xfId="1099" builtinId="38" customBuiltin="1"/>
    <cellStyle name="20% - 강조색4" xfId="1100" builtinId="42" customBuiltin="1"/>
    <cellStyle name="20% - 강조색5" xfId="1101" builtinId="46" customBuiltin="1"/>
    <cellStyle name="20% - 강조색6" xfId="1102" builtinId="50" customBuiltin="1"/>
    <cellStyle name="2자리" xfId="1103"/>
    <cellStyle name="³?a" xfId="1104"/>
    <cellStyle name="40% - 강조색1" xfId="1105" builtinId="31" customBuiltin="1"/>
    <cellStyle name="40% - 강조색2" xfId="1106" builtinId="35" customBuiltin="1"/>
    <cellStyle name="40% - 강조색3" xfId="1107" builtinId="39" customBuiltin="1"/>
    <cellStyle name="40% - 강조색4" xfId="1108" builtinId="43" customBuiltin="1"/>
    <cellStyle name="40% - 강조색5" xfId="1109" builtinId="47" customBuiltin="1"/>
    <cellStyle name="40% - 강조색6" xfId="1110" builtinId="51" customBuiltin="1"/>
    <cellStyle name="60" xfId="1111"/>
    <cellStyle name="60% - 강조색1" xfId="1112" builtinId="32" customBuiltin="1"/>
    <cellStyle name="60% - 강조색2" xfId="1113" builtinId="36" customBuiltin="1"/>
    <cellStyle name="60% - 강조색3" xfId="1114" builtinId="40" customBuiltin="1"/>
    <cellStyle name="60% - 강조색4" xfId="1115" builtinId="44" customBuiltin="1"/>
    <cellStyle name="60% - 강조색5" xfId="1116" builtinId="48" customBuiltin="1"/>
    <cellStyle name="60% - 강조색6" xfId="1117" builtinId="52" customBuiltin="1"/>
    <cellStyle name="90" xfId="1118"/>
    <cellStyle name="Ā _x0010_က랐_xdc01_땯_x0001_" xfId="1119"/>
    <cellStyle name="A¨­￠￢￠O [0]_INQUIRY ￠?￥i¨u¡AAⓒ￢Aⓒª " xfId="1120"/>
    <cellStyle name="A¨­￠￢￠O_INQUIRY ￠?￥i¨u¡AAⓒ￢Aⓒª " xfId="1121"/>
    <cellStyle name="AA" xfId="1122"/>
    <cellStyle name="Actual Date" xfId="1123"/>
    <cellStyle name="AeE­ [0]_  A¾  CO  " xfId="1124"/>
    <cellStyle name="ÅëÈ­ [0]_¸ðÇü¸·" xfId="1125"/>
    <cellStyle name="AeE­ [0]_¿ø°¡°e≫e" xfId="1126"/>
    <cellStyle name="AeE­_  A¾  CO  " xfId="1127"/>
    <cellStyle name="ÅëÈ­_¸ðÇü¸·" xfId="1128"/>
    <cellStyle name="AeE­_¿ø°¡°e≫e" xfId="1129"/>
    <cellStyle name="AeE¡ⓒ [0]_INQUIRY ￠?￥i¨u¡AAⓒ￢Aⓒª " xfId="1130"/>
    <cellStyle name="AeE¡ⓒ_INQUIRY ￠?￥i¨u¡AAⓒ￢Aⓒª " xfId="1131"/>
    <cellStyle name="Æu¼ " xfId="1132"/>
    <cellStyle name="ALIGNMENT" xfId="1133"/>
    <cellStyle name="AoA¤μCAo ¾EA½" xfId="1134"/>
    <cellStyle name="AÞ¸¶ [0]_  A¾  CO  " xfId="1135"/>
    <cellStyle name="ÄÞ¸¶ [0]_¸ðÇü¸·" xfId="1136"/>
    <cellStyle name="AÞ¸¶ [0]_¿ø°¡°e≫e" xfId="1137"/>
    <cellStyle name="AÞ¸¶_  A¾  CO  " xfId="1138"/>
    <cellStyle name="ÄÞ¸¶_¸ðÇü¸·" xfId="1139"/>
    <cellStyle name="AÞ¸¶_¿ø°¡°e≫e" xfId="1140"/>
    <cellStyle name="Au¸r " xfId="1141"/>
    <cellStyle name="Au¸r¼" xfId="1142"/>
    <cellStyle name="BA" xfId="1143"/>
    <cellStyle name="C¡IA¨ª_¡ic¨u¡A¨￢I¨￢¡Æ AN¡Æe " xfId="1144"/>
    <cellStyle name="C￥AØ_  A¾  CO  " xfId="1145"/>
    <cellStyle name="Ç¥ÁØ_¸ðÇü¸·" xfId="1146"/>
    <cellStyle name="C￥AØ_¿μ¾÷CoE² " xfId="1147"/>
    <cellStyle name="Ç¥ÁØ_°­´ç (2)" xfId="1148"/>
    <cellStyle name="C￥AØ_°­´c (2)_광명견적대비1010" xfId="1149"/>
    <cellStyle name="Ç¥ÁØ_°­´ç (2)_광명견적대비1010" xfId="1150"/>
    <cellStyle name="C￥AØ_°­´c (2)_광명견적대비1010_동아대부민캠퍼스내역서" xfId="1151"/>
    <cellStyle name="Ç¥ÁØ_°­´ç (2)_광명견적대비1010_동아대부민캠퍼스내역서" xfId="1152"/>
    <cellStyle name="C￥AØ_°­´c (2)_광명관급" xfId="1153"/>
    <cellStyle name="Ç¥ÁØ_°­´ç (2)_광명관급" xfId="1154"/>
    <cellStyle name="C￥AØ_°­´c (2)_금광" xfId="1155"/>
    <cellStyle name="Ç¥ÁØ_°­´ç (2)_금광" xfId="1156"/>
    <cellStyle name="C￥AØ_°­´c (2)_금광_동아대부민캠퍼스내역서" xfId="1157"/>
    <cellStyle name="Ç¥ÁØ_°­´ç (2)_금광_동아대부민캠퍼스내역서" xfId="1158"/>
    <cellStyle name="C￥AØ_°­´c (2)_삼사" xfId="1159"/>
    <cellStyle name="Ç¥ÁØ_°­´ç (2)_삼사" xfId="1160"/>
    <cellStyle name="C￥AØ_°­´c (2)_삼사_동아대부민캠퍼스내역서" xfId="1161"/>
    <cellStyle name="Ç¥ÁØ_°­´ç (2)_삼사_동아대부민캠퍼스내역서" xfId="1162"/>
    <cellStyle name="C￥AØ_¼oAI¼º " xfId="1163"/>
    <cellStyle name="Ç¥ÁØ_ÀÏÀ§´ë°¡ (2)" xfId="1164"/>
    <cellStyle name="C￥AØ_PERSONAL" xfId="1165"/>
    <cellStyle name="Calc Currency (0)" xfId="1166"/>
    <cellStyle name="category" xfId="1167"/>
    <cellStyle name="Co≫" xfId="1168"/>
    <cellStyle name="Column Heading" xfId="1169"/>
    <cellStyle name="Comma" xfId="1170"/>
    <cellStyle name="Comma [0]" xfId="1171"/>
    <cellStyle name="comma zerodec" xfId="1172"/>
    <cellStyle name="comma zerodec 2" xfId="1173"/>
    <cellStyle name="Comma_ SG&amp;A Bridge " xfId="1174"/>
    <cellStyle name="Comma0" xfId="1175"/>
    <cellStyle name="Comm뼬_E&amp;ONW2" xfId="1176"/>
    <cellStyle name="Copied" xfId="1177"/>
    <cellStyle name="Curren?_x0012_퐀_x0017_?" xfId="1178"/>
    <cellStyle name="Currency" xfId="1179"/>
    <cellStyle name="Currency [0]" xfId="1180"/>
    <cellStyle name="currency-$_표지 " xfId="1181"/>
    <cellStyle name="Currency_ SG&amp;A Bridge " xfId="1182"/>
    <cellStyle name="Currency0" xfId="1183"/>
    <cellStyle name="Currency1" xfId="1184"/>
    <cellStyle name="Currency1 2" xfId="1185"/>
    <cellStyle name="Date" xfId="1186"/>
    <cellStyle name="Dezimal [0]_Ausdruck RUND (D)" xfId="1187"/>
    <cellStyle name="Dezimal_Ausdruck RUND (D)" xfId="1188"/>
    <cellStyle name="Dollar (zero dec)" xfId="1189"/>
    <cellStyle name="Dollar (zero dec) 2" xfId="1190"/>
    <cellStyle name="E­æo±" xfId="1191"/>
    <cellStyle name="E­æo±a" xfId="1192"/>
    <cellStyle name="Entered" xfId="1193"/>
    <cellStyle name="F2" xfId="1194"/>
    <cellStyle name="F3" xfId="1195"/>
    <cellStyle name="F4" xfId="1196"/>
    <cellStyle name="F5" xfId="1197"/>
    <cellStyle name="F6" xfId="1198"/>
    <cellStyle name="F7" xfId="1199"/>
    <cellStyle name="F8" xfId="1200"/>
    <cellStyle name="Fixed" xfId="1201"/>
    <cellStyle name="Followed Hyperlink" xfId="1202"/>
    <cellStyle name="ǦǦ_x0003_" xfId="1203"/>
    <cellStyle name="Grey" xfId="1204"/>
    <cellStyle name="H1" xfId="1205"/>
    <cellStyle name="H2" xfId="1206"/>
    <cellStyle name="HEADER" xfId="1207"/>
    <cellStyle name="Header1" xfId="1208"/>
    <cellStyle name="Header2" xfId="1209"/>
    <cellStyle name="Heading 1" xfId="1210"/>
    <cellStyle name="Heading 2" xfId="1211"/>
    <cellStyle name="Heading1" xfId="1212"/>
    <cellStyle name="Heading2" xfId="1213"/>
    <cellStyle name="Helv8_PFD4.XLS" xfId="1214"/>
    <cellStyle name="HIGHLIGHT" xfId="1215"/>
    <cellStyle name="Hyperlink" xfId="1216"/>
    <cellStyle name="Input [yellow]" xfId="1217"/>
    <cellStyle name="_x0001__x0002_ĵĵ_x0007__x0009_ĵĵ_x000d__x000d_ƨƬ_x0001__x0002_ƨƬ_x0007__x000d_ǒǓ_x0009__x000d_ǜǜ_x000d__x000d_ǪǪ_x0007__x0007__x0005__x0005__x0010__x0001_ဠ" xfId="1218"/>
    <cellStyle name="Midtitle" xfId="1219"/>
    <cellStyle name="Milliers [0]_Arabian Spec" xfId="1220"/>
    <cellStyle name="Milliers_Arabian Spec" xfId="1221"/>
    <cellStyle name="Model" xfId="1222"/>
    <cellStyle name="Mon?aire [0]_Arabian Spec" xfId="1223"/>
    <cellStyle name="Mon?aire_Arabian Spec" xfId="1224"/>
    <cellStyle name="no dec" xfId="1225"/>
    <cellStyle name="nohs" xfId="1226"/>
    <cellStyle name="normal" xfId="1227"/>
    <cellStyle name="Normal - Style1" xfId="1228"/>
    <cellStyle name="Normal - Style1 2" xfId="1229"/>
    <cellStyle name="Normal - Style2" xfId="1230"/>
    <cellStyle name="Normal - Style3" xfId="1231"/>
    <cellStyle name="Normal - Style4" xfId="1232"/>
    <cellStyle name="Normal - Style5" xfId="1233"/>
    <cellStyle name="Normal - Style6" xfId="1234"/>
    <cellStyle name="Normal - Style7" xfId="1235"/>
    <cellStyle name="Normal - Style8" xfId="1236"/>
    <cellStyle name="Normal - 유형1" xfId="1237"/>
    <cellStyle name="Normal_ SG&amp;A Bridge " xfId="1238"/>
    <cellStyle name="Œ…?æ맖?e [0.00]_laroux" xfId="1239"/>
    <cellStyle name="Œ…?æ맖?e_laroux" xfId="1240"/>
    <cellStyle name="oft Excel]_x000d__x000a_Comment=The open=/f lines load custom functions into the Paste Function list._x000d__x000a_Maximized=3_x000d__x000a_AutoFormat=" xfId="1241"/>
    <cellStyle name="oh" xfId="1242"/>
    <cellStyle name="Percent" xfId="1243"/>
    <cellStyle name="Percent [2]" xfId="1244"/>
    <cellStyle name="Percent_11-30(농기반)" xfId="1245"/>
    <cellStyle name="RevList" xfId="1246"/>
    <cellStyle name="s]_x000d__x000a_load=_x000d__x000a_run=_x000d__x000a_NullPort=None_x000d__x000a_SkipMouseRedetect=1_x000d__x000a_device=QLaser SF700/710,KHQLBP,LPT1:_x000d__x000a__x000d__x000a_[Desktop]_x000d__x000a_Wallpaper=C:\WI" xfId="1247"/>
    <cellStyle name="sh" xfId="1248"/>
    <cellStyle name="ssh" xfId="1249"/>
    <cellStyle name="_x0001__x0002_ƨƬ_x0007__x000d_ǒǓ_x0009__x000d_ǜǜ_x000d__x000d_ǪǪ_x0007__x0007__x0005__x0005__x0010__x0001_ဠ" xfId="1250"/>
    <cellStyle name="STANDARD" xfId="1251"/>
    <cellStyle name="STD" xfId="1252"/>
    <cellStyle name="subhead" xfId="1253"/>
    <cellStyle name="Subtotal" xfId="1254"/>
    <cellStyle name="testtitle" xfId="1255"/>
    <cellStyle name="Title" xfId="1256"/>
    <cellStyle name="title [1]" xfId="1257"/>
    <cellStyle name="title [2]" xfId="1258"/>
    <cellStyle name="Total" xfId="1259"/>
    <cellStyle name="UM" xfId="1260"/>
    <cellStyle name="Unprot" xfId="1261"/>
    <cellStyle name="Unprot$" xfId="1262"/>
    <cellStyle name="Unprotect" xfId="1263"/>
    <cellStyle name="W?rung [0]_Ausdruck RUND (D)" xfId="1264"/>
    <cellStyle name="W?rung_Ausdruck RUND (D)" xfId="1265"/>
    <cellStyle name="_x0010__x0001_ဠ" xfId="1266"/>
    <cellStyle name="" xfId="1267"/>
    <cellStyle name="강조색1" xfId="1268" builtinId="29" customBuiltin="1"/>
    <cellStyle name="강조색2" xfId="1269" builtinId="33" customBuiltin="1"/>
    <cellStyle name="강조색3" xfId="1270" builtinId="37" customBuiltin="1"/>
    <cellStyle name="강조색4" xfId="1271" builtinId="41" customBuiltin="1"/>
    <cellStyle name="강조색5" xfId="1272" builtinId="45" customBuiltin="1"/>
    <cellStyle name="강조색6" xfId="1273" builtinId="49" customBuiltin="1"/>
    <cellStyle name="경고문" xfId="1274" builtinId="11" customBuiltin="1"/>
    <cellStyle name="계산" xfId="1275" builtinId="22" customBuiltin="1"/>
    <cellStyle name="고정소숫점" xfId="1276"/>
    <cellStyle name="고정소숫점 2" xfId="1277"/>
    <cellStyle name="고정출력1" xfId="1278"/>
    <cellStyle name="고정출력2" xfId="1279"/>
    <cellStyle name="공사원가계산서(조경)" xfId="1280"/>
    <cellStyle name="공종" xfId="1281"/>
    <cellStyle name="금액" xfId="1282"/>
    <cellStyle name="나쁨" xfId="1283" builtinId="27" customBuiltin="1"/>
    <cellStyle name="날짜" xfId="1284"/>
    <cellStyle name="내역" xfId="1285"/>
    <cellStyle name="내역서" xfId="1286"/>
    <cellStyle name="네모제목" xfId="1287"/>
    <cellStyle name="단위" xfId="1288"/>
    <cellStyle name="단위(원)" xfId="1289"/>
    <cellStyle name="단위_현일중학교 석면텍스 교체공사" xfId="1290"/>
    <cellStyle name="달러" xfId="1291"/>
    <cellStyle name="뒤에 오는 하이퍼링크" xfId="1292"/>
    <cellStyle name="똿뗦먛귟 [0.00]_laroux" xfId="1293"/>
    <cellStyle name="똿뗦먛귟_laroux" xfId="1294"/>
    <cellStyle name="라인" xfId="1295"/>
    <cellStyle name="마이너스키" xfId="1296"/>
    <cellStyle name="메모" xfId="1297" builtinId="10" customBuiltin="1"/>
    <cellStyle name="믅됞 [0.00]_laroux" xfId="1298"/>
    <cellStyle name="믅됞_laroux" xfId="1299"/>
    <cellStyle name="백" xfId="1300"/>
    <cellStyle name="백 " xfId="1301"/>
    <cellStyle name="백분율 [0]" xfId="1302"/>
    <cellStyle name="백분율 [2]" xfId="1303"/>
    <cellStyle name="백분율 2" xfId="1304"/>
    <cellStyle name="백분율 2 2" xfId="1305"/>
    <cellStyle name="벭?_Q1 PRODUCT ACTUAL_4월 (2)" xfId="1306"/>
    <cellStyle name="보통" xfId="1307" builtinId="28" customBuiltin="1"/>
    <cellStyle name="뷭?" xfId="1308"/>
    <cellStyle name="빨간색" xfId="1309"/>
    <cellStyle name="빨강" xfId="1310"/>
    <cellStyle name="빨강 2" xfId="1311"/>
    <cellStyle name="설계서" xfId="1312"/>
    <cellStyle name="설계서-내용" xfId="1313"/>
    <cellStyle name="설계서-내용-소수점" xfId="1314"/>
    <cellStyle name="설계서-내용-우" xfId="1315"/>
    <cellStyle name="설계서-내용-좌" xfId="1316"/>
    <cellStyle name="설계서-소제목" xfId="1317"/>
    <cellStyle name="설계서-타이틀" xfId="1318"/>
    <cellStyle name="설계서-항목" xfId="1319"/>
    <cellStyle name="설명 텍스트" xfId="1320" builtinId="53" customBuiltin="1"/>
    <cellStyle name="셀 확인" xfId="1321" builtinId="23" customBuiltin="1"/>
    <cellStyle name="소수" xfId="1322"/>
    <cellStyle name="소수3" xfId="1323"/>
    <cellStyle name="소수4" xfId="1324"/>
    <cellStyle name="소수점" xfId="1325"/>
    <cellStyle name="수당" xfId="1326"/>
    <cellStyle name="수당2" xfId="1327"/>
    <cellStyle name="수량" xfId="1328"/>
    <cellStyle name="수량1" xfId="1329"/>
    <cellStyle name="수목명" xfId="1330"/>
    <cellStyle name="숨기기" xfId="1331"/>
    <cellStyle name="숫자(R)" xfId="1332"/>
    <cellStyle name="숫자(R) 2" xfId="1333"/>
    <cellStyle name="쉼표 [0]" xfId="1334" builtinId="6"/>
    <cellStyle name="쉼표 [0] 2" xfId="1335"/>
    <cellStyle name="쉼표 [0] 2 2" xfId="1336"/>
    <cellStyle name="스타일 1" xfId="1337"/>
    <cellStyle name="스타일 2" xfId="1338"/>
    <cellStyle name="스타일 3" xfId="1339"/>
    <cellStyle name="스타일 4" xfId="1340"/>
    <cellStyle name="스타일 5" xfId="1341"/>
    <cellStyle name="스타일 6" xfId="1342"/>
    <cellStyle name="스타일 7" xfId="1343"/>
    <cellStyle name="스타일 8" xfId="1344"/>
    <cellStyle name="안건회계법인" xfId="1345"/>
    <cellStyle name="연결된 셀" xfId="1346" builtinId="24" customBuiltin="1"/>
    <cellStyle name="왼쪽2" xfId="1347"/>
    <cellStyle name="요약" xfId="1348" builtinId="25" customBuiltin="1"/>
    <cellStyle name="원" xfId="1349"/>
    <cellStyle name="원_09-30(순수)" xfId="1350"/>
    <cellStyle name="원_1-3.단가산출서(중기손료)" xfId="1351"/>
    <cellStyle name="원_관광 농업체험 네트워크 구축사업(금액이하)" xfId="1352"/>
    <cellStyle name="원_대전교육정보원(강산)" xfId="1353"/>
    <cellStyle name="원_대전교육정보원신축공사(강산)" xfId="1354"/>
    <cellStyle name="원_도개지구(케이티하도급)" xfId="1355"/>
    <cellStyle name="원_매내천" xfId="1356"/>
    <cellStyle name="원_백석수지예산서" xfId="1357"/>
    <cellStyle name="원_부산체신청전기공사(11.15)" xfId="1358"/>
    <cellStyle name="원_용봉지구중규모농촌용수(그린)" xfId="1359"/>
    <cellStyle name="원_인흥공사비(수지예산서)" xfId="1360"/>
    <cellStyle name="원_점리내역" xfId="1361"/>
    <cellStyle name="원_창봉지급자재단가" xfId="1362"/>
    <cellStyle name="원_항만관리사업소청사건립공사(설계변경1)" xfId="1363"/>
    <cellStyle name="원_현일중학교 석면텍스 교체공사" xfId="1364"/>
    <cellStyle name="유1" xfId="1365"/>
    <cellStyle name="유영" xfId="1366"/>
    <cellStyle name="입력" xfId="1367" builtinId="20" customBuiltin="1"/>
    <cellStyle name="자리수" xfId="1368"/>
    <cellStyle name="자리수0" xfId="1369"/>
    <cellStyle name="자리수0 2" xfId="1370"/>
    <cellStyle name="제목" xfId="1371" builtinId="15" customBuiltin="1"/>
    <cellStyle name="제목 1" xfId="1372" builtinId="16" customBuiltin="1"/>
    <cellStyle name="제목 2" xfId="1373" builtinId="17" customBuiltin="1"/>
    <cellStyle name="제목 3" xfId="1374" builtinId="18" customBuiltin="1"/>
    <cellStyle name="제목 4" xfId="1375" builtinId="19" customBuiltin="1"/>
    <cellStyle name="좋음" xfId="1376" builtinId="26" customBuiltin="1"/>
    <cellStyle name="지정되지 않음" xfId="1377"/>
    <cellStyle name="출력" xfId="1378" builtinId="21" customBuiltin="1"/>
    <cellStyle name="코드" xfId="1379"/>
    <cellStyle name="콤" xfId="1380"/>
    <cellStyle name="콤_~HW002C" xfId="1381"/>
    <cellStyle name="콤_~HW002C_검토6" xfId="1382"/>
    <cellStyle name="콤_1차설계변경" xfId="1383"/>
    <cellStyle name="콤_1차설계변경_검토6" xfId="1384"/>
    <cellStyle name="콤_검토" xfId="1385"/>
    <cellStyle name="콤_검토(~1" xfId="1386"/>
    <cellStyle name="콤_검토(~1_검토6" xfId="1387"/>
    <cellStyle name="콤_검토_검토6" xfId="1388"/>
    <cellStyle name="콤_검토6" xfId="1389"/>
    <cellStyle name="콤_선수보호벽" xfId="1390"/>
    <cellStyle name="콤_프라스틱창호" xfId="1391"/>
    <cellStyle name="콤마 [" xfId="1392"/>
    <cellStyle name="콤마 [0]" xfId="1393"/>
    <cellStyle name="콤마 [0]기기자재비" xfId="1394"/>
    <cellStyle name="콤마 [2]" xfId="1395"/>
    <cellStyle name="콤마 1" xfId="1396"/>
    <cellStyle name="콤마[ ]" xfId="1397"/>
    <cellStyle name="콤마[*]" xfId="1398"/>
    <cellStyle name="콤마[,]" xfId="1399"/>
    <cellStyle name="콤마[.]" xfId="1400"/>
    <cellStyle name="콤마[0]" xfId="1401"/>
    <cellStyle name="콤마_  종  합  " xfId="1402"/>
    <cellStyle name="통" xfId="1403"/>
    <cellStyle name="통_~HW002C" xfId="1404"/>
    <cellStyle name="통_~HW002C_검토6" xfId="1405"/>
    <cellStyle name="통_1차설계변경" xfId="1406"/>
    <cellStyle name="통_1차설계변경_검토6" xfId="1407"/>
    <cellStyle name="통_검토" xfId="1408"/>
    <cellStyle name="통_검토(~1" xfId="1409"/>
    <cellStyle name="통_검토(~1_검토6" xfId="1410"/>
    <cellStyle name="통_검토_검토6" xfId="1411"/>
    <cellStyle name="통_검토6" xfId="1412"/>
    <cellStyle name="통_선수보호벽" xfId="1413"/>
    <cellStyle name="통_프라스틱창호" xfId="1414"/>
    <cellStyle name="통화 [" xfId="1415"/>
    <cellStyle name="통화 [0] 2" xfId="1416"/>
    <cellStyle name="퍼센트" xfId="1417"/>
    <cellStyle name="퍼센트 2" xfId="1418"/>
    <cellStyle name="표" xfId="1419"/>
    <cellStyle name="표(가는선,가운데,중앙)" xfId="1420"/>
    <cellStyle name="표(가는선,왼쪽,중앙)" xfId="1421"/>
    <cellStyle name="표(세로쓰기)" xfId="1422"/>
    <cellStyle name="표_~HW002C" xfId="1423"/>
    <cellStyle name="표_~HW002C_검토6" xfId="1424"/>
    <cellStyle name="표_1차설계변경" xfId="1425"/>
    <cellStyle name="표_1차설계변경_검토6" xfId="1426"/>
    <cellStyle name="표_검토" xfId="1427"/>
    <cellStyle name="표_검토(~1" xfId="1428"/>
    <cellStyle name="표_검토(~1_검토6" xfId="1429"/>
    <cellStyle name="표_검토_검토6" xfId="1430"/>
    <cellStyle name="표_검토6" xfId="1431"/>
    <cellStyle name="표_선수보호벽" xfId="1432"/>
    <cellStyle name="표_프라스틱창호" xfId="1433"/>
    <cellStyle name="표준" xfId="0" builtinId="0"/>
    <cellStyle name="표준 2" xfId="1434"/>
    <cellStyle name="표준 2 2" xfId="1435"/>
    <cellStyle name="표준 3" xfId="1436"/>
    <cellStyle name="標準_Akia(F）-8" xfId="1437"/>
    <cellStyle name="표준1" xfId="1438"/>
    <cellStyle name="표준2" xfId="1439"/>
    <cellStyle name="표쥰" xfId="1440"/>
    <cellStyle name="합계" xfId="1441"/>
    <cellStyle name="합산" xfId="1442"/>
    <cellStyle name="해동양식" xfId="1443"/>
    <cellStyle name="화폐기호" xfId="1444"/>
    <cellStyle name="화폐기호 2" xfId="1445"/>
    <cellStyle name="화폐기호0" xfId="1446"/>
    <cellStyle name="화폐기호0 2" xfId="1447"/>
    <cellStyle name="ㅣ" xfId="1448"/>
  </cellStyles>
  <dxfs count="31">
    <dxf>
      <font>
        <color theme="0"/>
      </font>
      <fill>
        <patternFill>
          <bgColor theme="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214313</xdr:colOff>
      <xdr:row>149</xdr:row>
      <xdr:rowOff>0</xdr:rowOff>
    </xdr:from>
    <xdr:to>
      <xdr:col>9</xdr:col>
      <xdr:colOff>190500</xdr:colOff>
      <xdr:row>149</xdr:row>
      <xdr:rowOff>0</xdr:rowOff>
    </xdr:to>
    <xdr:sp macro="" textlink="">
      <xdr:nvSpPr>
        <xdr:cNvPr id="11955" name="Text Box 1"/>
        <xdr:cNvSpPr txBox="1">
          <a:spLocks noChangeArrowheads="1"/>
        </xdr:cNvSpPr>
      </xdr:nvSpPr>
      <xdr:spPr bwMode="auto">
        <a:xfrm>
          <a:off x="3648075" y="3163728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149</xdr:row>
      <xdr:rowOff>0</xdr:rowOff>
    </xdr:from>
    <xdr:to>
      <xdr:col>9</xdr:col>
      <xdr:colOff>190500</xdr:colOff>
      <xdr:row>149</xdr:row>
      <xdr:rowOff>0</xdr:rowOff>
    </xdr:to>
    <xdr:sp macro="" textlink="">
      <xdr:nvSpPr>
        <xdr:cNvPr id="11956" name="Text Box 2"/>
        <xdr:cNvSpPr txBox="1">
          <a:spLocks noChangeArrowheads="1"/>
        </xdr:cNvSpPr>
      </xdr:nvSpPr>
      <xdr:spPr bwMode="auto">
        <a:xfrm>
          <a:off x="3648075" y="3163728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28575</xdr:colOff>
      <xdr:row>3</xdr:row>
      <xdr:rowOff>19050</xdr:rowOff>
    </xdr:to>
    <xdr:sp macro="" textlink="">
      <xdr:nvSpPr>
        <xdr:cNvPr id="11957" name="Line 3"/>
        <xdr:cNvSpPr>
          <a:spLocks noChangeShapeType="1"/>
        </xdr:cNvSpPr>
      </xdr:nvSpPr>
      <xdr:spPr bwMode="auto">
        <a:xfrm>
          <a:off x="19050" y="13525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214313</xdr:colOff>
      <xdr:row>150</xdr:row>
      <xdr:rowOff>0</xdr:rowOff>
    </xdr:from>
    <xdr:to>
      <xdr:col>9</xdr:col>
      <xdr:colOff>190500</xdr:colOff>
      <xdr:row>150</xdr:row>
      <xdr:rowOff>0</xdr:rowOff>
    </xdr:to>
    <xdr:sp macro="" textlink="">
      <xdr:nvSpPr>
        <xdr:cNvPr id="11958" name="Text Box 4"/>
        <xdr:cNvSpPr txBox="1">
          <a:spLocks noChangeArrowheads="1"/>
        </xdr:cNvSpPr>
      </xdr:nvSpPr>
      <xdr:spPr bwMode="auto">
        <a:xfrm>
          <a:off x="3648075" y="31837313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149</xdr:row>
      <xdr:rowOff>0</xdr:rowOff>
    </xdr:from>
    <xdr:to>
      <xdr:col>9</xdr:col>
      <xdr:colOff>190500</xdr:colOff>
      <xdr:row>149</xdr:row>
      <xdr:rowOff>0</xdr:rowOff>
    </xdr:to>
    <xdr:sp macro="" textlink="">
      <xdr:nvSpPr>
        <xdr:cNvPr id="11959" name="Text Box 5"/>
        <xdr:cNvSpPr txBox="1">
          <a:spLocks noChangeArrowheads="1"/>
        </xdr:cNvSpPr>
      </xdr:nvSpPr>
      <xdr:spPr bwMode="auto">
        <a:xfrm>
          <a:off x="3648075" y="3163728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149</xdr:row>
      <xdr:rowOff>0</xdr:rowOff>
    </xdr:from>
    <xdr:to>
      <xdr:col>9</xdr:col>
      <xdr:colOff>190500</xdr:colOff>
      <xdr:row>149</xdr:row>
      <xdr:rowOff>0</xdr:rowOff>
    </xdr:to>
    <xdr:sp macro="" textlink="">
      <xdr:nvSpPr>
        <xdr:cNvPr id="11960" name="Text Box 6"/>
        <xdr:cNvSpPr txBox="1">
          <a:spLocks noChangeArrowheads="1"/>
        </xdr:cNvSpPr>
      </xdr:nvSpPr>
      <xdr:spPr bwMode="auto">
        <a:xfrm>
          <a:off x="3648075" y="3163728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28575</xdr:colOff>
      <xdr:row>3</xdr:row>
      <xdr:rowOff>19050</xdr:rowOff>
    </xdr:to>
    <xdr:sp macro="" textlink="">
      <xdr:nvSpPr>
        <xdr:cNvPr id="11961" name="Line 7"/>
        <xdr:cNvSpPr>
          <a:spLocks noChangeShapeType="1"/>
        </xdr:cNvSpPr>
      </xdr:nvSpPr>
      <xdr:spPr bwMode="auto">
        <a:xfrm>
          <a:off x="19050" y="13525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214313</xdr:colOff>
      <xdr:row>150</xdr:row>
      <xdr:rowOff>0</xdr:rowOff>
    </xdr:from>
    <xdr:to>
      <xdr:col>9</xdr:col>
      <xdr:colOff>190500</xdr:colOff>
      <xdr:row>150</xdr:row>
      <xdr:rowOff>0</xdr:rowOff>
    </xdr:to>
    <xdr:sp macro="" textlink="">
      <xdr:nvSpPr>
        <xdr:cNvPr id="11962" name="Text Box 8"/>
        <xdr:cNvSpPr txBox="1">
          <a:spLocks noChangeArrowheads="1"/>
        </xdr:cNvSpPr>
      </xdr:nvSpPr>
      <xdr:spPr bwMode="auto">
        <a:xfrm>
          <a:off x="3648075" y="31837313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1366838</xdr:colOff>
      <xdr:row>5</xdr:row>
      <xdr:rowOff>9525</xdr:rowOff>
    </xdr:to>
    <xdr:cxnSp macro="">
      <xdr:nvCxnSpPr>
        <xdr:cNvPr id="11963" name="AutoShape 9"/>
        <xdr:cNvCxnSpPr>
          <a:cxnSpLocks noChangeShapeType="1"/>
        </xdr:cNvCxnSpPr>
      </xdr:nvCxnSpPr>
      <xdr:spPr bwMode="auto">
        <a:xfrm>
          <a:off x="9525" y="1352550"/>
          <a:ext cx="2128838" cy="552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323850</xdr:colOff>
      <xdr:row>42</xdr:row>
      <xdr:rowOff>171450</xdr:rowOff>
    </xdr:from>
    <xdr:to>
      <xdr:col>6</xdr:col>
      <xdr:colOff>100012</xdr:colOff>
      <xdr:row>46</xdr:row>
      <xdr:rowOff>166688</xdr:rowOff>
    </xdr:to>
    <xdr:sp macro="[0]!원가계산서만" textlink="">
      <xdr:nvSpPr>
        <xdr:cNvPr id="2" name="모서리가 둥근 직사각형 1"/>
        <xdr:cNvSpPr/>
      </xdr:nvSpPr>
      <xdr:spPr bwMode="auto">
        <a:xfrm>
          <a:off x="752475" y="12353925"/>
          <a:ext cx="5105400" cy="7715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ko-KR" altLang="en-US" sz="3000" b="1"/>
            <a:t>원가계산서만 인쇄</a:t>
          </a:r>
        </a:p>
      </xdr:txBody>
    </xdr:sp>
    <xdr:clientData fPrintsWithSheet="0"/>
  </xdr:twoCellAnchor>
  <xdr:twoCellAnchor>
    <xdr:from>
      <xdr:col>11</xdr:col>
      <xdr:colOff>38100</xdr:colOff>
      <xdr:row>42</xdr:row>
      <xdr:rowOff>171450</xdr:rowOff>
    </xdr:from>
    <xdr:to>
      <xdr:col>13</xdr:col>
      <xdr:colOff>871538</xdr:colOff>
      <xdr:row>46</xdr:row>
      <xdr:rowOff>166688</xdr:rowOff>
    </xdr:to>
    <xdr:sp macro="[0]!전체" textlink="">
      <xdr:nvSpPr>
        <xdr:cNvPr id="12" name="모서리가 둥근 직사각형 11"/>
        <xdr:cNvSpPr/>
      </xdr:nvSpPr>
      <xdr:spPr bwMode="auto">
        <a:xfrm>
          <a:off x="8763000" y="12353925"/>
          <a:ext cx="3181350" cy="7715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en-US" sz="3000" b="1">
              <a:effectLst/>
            </a:rPr>
            <a:t>전체 인쇄</a:t>
          </a:r>
          <a:endParaRPr lang="ko-KR" altLang="ko-KR" sz="3000" b="1"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214313</xdr:colOff>
      <xdr:row>140</xdr:row>
      <xdr:rowOff>0</xdr:rowOff>
    </xdr:from>
    <xdr:to>
      <xdr:col>9</xdr:col>
      <xdr:colOff>190500</xdr:colOff>
      <xdr:row>140</xdr:row>
      <xdr:rowOff>0</xdr:rowOff>
    </xdr:to>
    <xdr:sp macro="" textlink="">
      <xdr:nvSpPr>
        <xdr:cNvPr id="10824" name="Text Box 1"/>
        <xdr:cNvSpPr txBox="1">
          <a:spLocks noChangeArrowheads="1"/>
        </xdr:cNvSpPr>
      </xdr:nvSpPr>
      <xdr:spPr bwMode="auto">
        <a:xfrm>
          <a:off x="3648075" y="3135153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140</xdr:row>
      <xdr:rowOff>0</xdr:rowOff>
    </xdr:from>
    <xdr:to>
      <xdr:col>9</xdr:col>
      <xdr:colOff>190500</xdr:colOff>
      <xdr:row>140</xdr:row>
      <xdr:rowOff>0</xdr:rowOff>
    </xdr:to>
    <xdr:sp macro="" textlink="">
      <xdr:nvSpPr>
        <xdr:cNvPr id="10825" name="Text Box 2"/>
        <xdr:cNvSpPr txBox="1">
          <a:spLocks noChangeArrowheads="1"/>
        </xdr:cNvSpPr>
      </xdr:nvSpPr>
      <xdr:spPr bwMode="auto">
        <a:xfrm>
          <a:off x="3648075" y="3135153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28575</xdr:colOff>
      <xdr:row>3</xdr:row>
      <xdr:rowOff>19050</xdr:rowOff>
    </xdr:to>
    <xdr:sp macro="" textlink="">
      <xdr:nvSpPr>
        <xdr:cNvPr id="10826" name="Line 3"/>
        <xdr:cNvSpPr>
          <a:spLocks noChangeShapeType="1"/>
        </xdr:cNvSpPr>
      </xdr:nvSpPr>
      <xdr:spPr bwMode="auto">
        <a:xfrm>
          <a:off x="19050" y="13525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214313</xdr:colOff>
      <xdr:row>141</xdr:row>
      <xdr:rowOff>0</xdr:rowOff>
    </xdr:from>
    <xdr:to>
      <xdr:col>9</xdr:col>
      <xdr:colOff>190500</xdr:colOff>
      <xdr:row>141</xdr:row>
      <xdr:rowOff>0</xdr:rowOff>
    </xdr:to>
    <xdr:sp macro="" textlink="">
      <xdr:nvSpPr>
        <xdr:cNvPr id="10827" name="Text Box 4"/>
        <xdr:cNvSpPr txBox="1">
          <a:spLocks noChangeArrowheads="1"/>
        </xdr:cNvSpPr>
      </xdr:nvSpPr>
      <xdr:spPr bwMode="auto">
        <a:xfrm>
          <a:off x="3648075" y="31551563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140</xdr:row>
      <xdr:rowOff>0</xdr:rowOff>
    </xdr:from>
    <xdr:to>
      <xdr:col>9</xdr:col>
      <xdr:colOff>190500</xdr:colOff>
      <xdr:row>140</xdr:row>
      <xdr:rowOff>0</xdr:rowOff>
    </xdr:to>
    <xdr:sp macro="" textlink="">
      <xdr:nvSpPr>
        <xdr:cNvPr id="10828" name="Text Box 5"/>
        <xdr:cNvSpPr txBox="1">
          <a:spLocks noChangeArrowheads="1"/>
        </xdr:cNvSpPr>
      </xdr:nvSpPr>
      <xdr:spPr bwMode="auto">
        <a:xfrm>
          <a:off x="3648075" y="3135153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214313</xdr:colOff>
      <xdr:row>140</xdr:row>
      <xdr:rowOff>0</xdr:rowOff>
    </xdr:from>
    <xdr:to>
      <xdr:col>9</xdr:col>
      <xdr:colOff>190500</xdr:colOff>
      <xdr:row>140</xdr:row>
      <xdr:rowOff>0</xdr:rowOff>
    </xdr:to>
    <xdr:sp macro="" textlink="">
      <xdr:nvSpPr>
        <xdr:cNvPr id="10829" name="Text Box 6"/>
        <xdr:cNvSpPr txBox="1">
          <a:spLocks noChangeArrowheads="1"/>
        </xdr:cNvSpPr>
      </xdr:nvSpPr>
      <xdr:spPr bwMode="auto">
        <a:xfrm>
          <a:off x="3648075" y="31351538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0</xdr:col>
      <xdr:colOff>28575</xdr:colOff>
      <xdr:row>3</xdr:row>
      <xdr:rowOff>19050</xdr:rowOff>
    </xdr:to>
    <xdr:sp macro="" textlink="">
      <xdr:nvSpPr>
        <xdr:cNvPr id="10830" name="Line 7"/>
        <xdr:cNvSpPr>
          <a:spLocks noChangeShapeType="1"/>
        </xdr:cNvSpPr>
      </xdr:nvSpPr>
      <xdr:spPr bwMode="auto">
        <a:xfrm>
          <a:off x="19050" y="13525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214313</xdr:colOff>
      <xdr:row>141</xdr:row>
      <xdr:rowOff>0</xdr:rowOff>
    </xdr:from>
    <xdr:to>
      <xdr:col>9</xdr:col>
      <xdr:colOff>190500</xdr:colOff>
      <xdr:row>141</xdr:row>
      <xdr:rowOff>0</xdr:rowOff>
    </xdr:to>
    <xdr:sp macro="" textlink="">
      <xdr:nvSpPr>
        <xdr:cNvPr id="10831" name="Text Box 8"/>
        <xdr:cNvSpPr txBox="1">
          <a:spLocks noChangeArrowheads="1"/>
        </xdr:cNvSpPr>
      </xdr:nvSpPr>
      <xdr:spPr bwMode="auto">
        <a:xfrm>
          <a:off x="3648075" y="31551563"/>
          <a:ext cx="36861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1366838</xdr:colOff>
      <xdr:row>5</xdr:row>
      <xdr:rowOff>9525</xdr:rowOff>
    </xdr:to>
    <xdr:cxnSp macro="">
      <xdr:nvCxnSpPr>
        <xdr:cNvPr id="10832" name="AutoShape 9"/>
        <xdr:cNvCxnSpPr>
          <a:cxnSpLocks noChangeShapeType="1"/>
        </xdr:cNvCxnSpPr>
      </xdr:nvCxnSpPr>
      <xdr:spPr bwMode="auto">
        <a:xfrm>
          <a:off x="9525" y="1352550"/>
          <a:ext cx="2128838" cy="552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50872;1\&#47196;&#52972;%20&#46356;&#49828;&#53356;%20(d)\&#45236;&#50669;&#49436;&#50641;&#49472;\&#45824;&#44396;&#44368;&#50977;&#52397;\&#49436;&#48512;&#44368;&#50977;&#52397;\2005%20&#45236;&#50669;\&#51312;&#50556;&#52488;&#46321;%20&#45796;&#47785;&#51201;&#44053;&#45817;\5.25\EXCEL\DATAPCS\DD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50872;1\&#47196;&#52972;%20&#46356;&#49828;&#53356;%20(d)\&#45236;&#50669;&#49436;&#50641;&#49472;\&#45824;&#44396;&#44368;&#50977;&#52397;\&#49436;&#48512;&#44368;&#50977;&#52397;\2005%20&#45236;&#50669;\&#49436;&#45824;&#44396;%20&#50896;&#44032;&#44228;&#49328;(&#51204;&#52404;)\6.24\EXCEL\DATAPCS\DD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날개벽수량표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날개벽수량표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46"/>
  <sheetViews>
    <sheetView tabSelected="1" workbookViewId="0">
      <selection activeCell="N41" sqref="N41"/>
    </sheetView>
  </sheetViews>
  <sheetFormatPr defaultColWidth="8.87890625" defaultRowHeight="15.75"/>
  <cols>
    <col min="1" max="2" width="4.76171875" style="2" customWidth="1"/>
    <col min="3" max="3" width="17" style="2" customWidth="1"/>
    <col min="4" max="4" width="15.87890625" style="2" customWidth="1"/>
    <col min="5" max="5" width="10.41015625" style="25" customWidth="1"/>
    <col min="6" max="6" width="14.234375" style="2" customWidth="1"/>
    <col min="7" max="7" width="3.52734375" style="2" customWidth="1"/>
    <col min="8" max="8" width="9.76171875" style="14" customWidth="1"/>
    <col min="9" max="9" width="7.87890625" style="2" bestFit="1" customWidth="1"/>
    <col min="10" max="10" width="4.87890625" style="28" bestFit="1" customWidth="1"/>
    <col min="11" max="11" width="8.52734375" style="2" customWidth="1"/>
    <col min="12" max="12" width="13.87890625" style="54" bestFit="1" customWidth="1"/>
    <col min="13" max="13" width="12.87890625" style="54" bestFit="1" customWidth="1"/>
    <col min="14" max="14" width="11.234375" style="98" bestFit="1" customWidth="1"/>
    <col min="15" max="15" width="11.41015625" style="53" bestFit="1" customWidth="1"/>
    <col min="16" max="16" width="9.234375" style="50" bestFit="1" customWidth="1"/>
    <col min="17" max="17" width="9.3515625" style="2" bestFit="1" customWidth="1"/>
    <col min="18" max="16384" width="8.87890625" style="2"/>
  </cols>
  <sheetData>
    <row r="1" spans="1:18" ht="48.75" customHeight="1">
      <c r="A1" s="61" t="s">
        <v>95</v>
      </c>
      <c r="B1" s="61"/>
      <c r="C1" s="61"/>
      <c r="D1" s="61"/>
      <c r="E1" s="61"/>
      <c r="F1" s="61"/>
      <c r="G1" s="61"/>
      <c r="H1" s="61"/>
    </row>
    <row r="2" spans="1:18" ht="25.5">
      <c r="A2" s="62" t="s">
        <v>74</v>
      </c>
      <c r="B2" s="62"/>
      <c r="C2" s="63" t="s">
        <v>103</v>
      </c>
      <c r="D2" s="63"/>
      <c r="E2" s="63"/>
      <c r="F2" s="63"/>
      <c r="G2" s="63"/>
      <c r="H2" s="63"/>
    </row>
    <row r="3" spans="1:18" ht="31.5" customHeight="1" thickBot="1">
      <c r="A3" s="64" t="s">
        <v>68</v>
      </c>
      <c r="B3" s="64"/>
      <c r="C3" s="31" t="s">
        <v>91</v>
      </c>
      <c r="D3" s="65" t="s">
        <v>104</v>
      </c>
      <c r="E3" s="65"/>
      <c r="F3" s="65"/>
      <c r="G3" s="65"/>
      <c r="H3" s="65"/>
      <c r="L3" s="60" t="s">
        <v>99</v>
      </c>
      <c r="M3" s="60"/>
    </row>
    <row r="4" spans="1:18" s="3" customFormat="1" ht="21.95" customHeight="1">
      <c r="A4" s="66" t="s">
        <v>3</v>
      </c>
      <c r="B4" s="67"/>
      <c r="C4" s="67"/>
      <c r="D4" s="68" t="s">
        <v>4</v>
      </c>
      <c r="E4" s="70" t="s">
        <v>69</v>
      </c>
      <c r="F4" s="68" t="s">
        <v>5</v>
      </c>
      <c r="G4" s="68"/>
      <c r="H4" s="72"/>
      <c r="J4" s="28"/>
      <c r="L4" s="59" t="s">
        <v>97</v>
      </c>
      <c r="M4" s="59" t="s">
        <v>98</v>
      </c>
      <c r="N4" s="99"/>
      <c r="O4" s="52"/>
      <c r="P4" s="51"/>
    </row>
    <row r="5" spans="1:18" s="3" customFormat="1" ht="21.95" customHeight="1">
      <c r="A5" s="74" t="s">
        <v>6</v>
      </c>
      <c r="B5" s="75"/>
      <c r="C5" s="75"/>
      <c r="D5" s="69"/>
      <c r="E5" s="71"/>
      <c r="F5" s="69"/>
      <c r="G5" s="69"/>
      <c r="H5" s="73"/>
      <c r="J5" s="28"/>
      <c r="L5" s="59"/>
      <c r="M5" s="59"/>
      <c r="N5" s="99"/>
      <c r="O5" s="52"/>
      <c r="P5" s="51"/>
    </row>
    <row r="6" spans="1:18" s="3" customFormat="1" ht="22.5" customHeight="1">
      <c r="A6" s="76" t="s">
        <v>7</v>
      </c>
      <c r="B6" s="79" t="s">
        <v>0</v>
      </c>
      <c r="C6" s="1" t="s">
        <v>8</v>
      </c>
      <c r="D6" s="32">
        <f>L6+M6</f>
        <v>25813654</v>
      </c>
      <c r="E6" s="23"/>
      <c r="F6" s="1"/>
      <c r="G6" s="1"/>
      <c r="H6" s="5"/>
      <c r="J6" s="28"/>
      <c r="L6" s="55">
        <v>5076270</v>
      </c>
      <c r="M6" s="55">
        <v>20737384</v>
      </c>
      <c r="N6" s="100">
        <f>D6-L6-M6</f>
        <v>0</v>
      </c>
      <c r="O6" s="52"/>
      <c r="P6" s="51"/>
    </row>
    <row r="7" spans="1:18" s="3" customFormat="1" ht="22.5" customHeight="1">
      <c r="A7" s="77"/>
      <c r="B7" s="80"/>
      <c r="C7" s="1" t="s">
        <v>9</v>
      </c>
      <c r="D7" s="32"/>
      <c r="E7" s="23"/>
      <c r="F7" s="1"/>
      <c r="G7" s="1"/>
      <c r="H7" s="5"/>
      <c r="J7" s="28"/>
      <c r="L7" s="56"/>
      <c r="M7" s="56"/>
      <c r="N7" s="100">
        <f t="shared" ref="N7:N42" si="0">D7-L7-M7</f>
        <v>0</v>
      </c>
      <c r="O7" s="52"/>
      <c r="P7" s="51"/>
    </row>
    <row r="8" spans="1:18" s="3" customFormat="1" ht="22.5" customHeight="1">
      <c r="A8" s="77"/>
      <c r="B8" s="81"/>
      <c r="C8" s="1" t="s">
        <v>80</v>
      </c>
      <c r="D8" s="4">
        <f>D6-D7</f>
        <v>25813654</v>
      </c>
      <c r="E8" s="23"/>
      <c r="F8" s="1"/>
      <c r="G8" s="1"/>
      <c r="H8" s="5"/>
      <c r="J8" s="28"/>
      <c r="L8" s="56">
        <f>L6-L7</f>
        <v>5076270</v>
      </c>
      <c r="M8" s="56">
        <f>M6-M7</f>
        <v>20737384</v>
      </c>
      <c r="N8" s="100">
        <f t="shared" si="0"/>
        <v>0</v>
      </c>
      <c r="O8" s="52"/>
      <c r="P8" s="51"/>
    </row>
    <row r="9" spans="1:18" s="3" customFormat="1" ht="22.5" customHeight="1">
      <c r="A9" s="77"/>
      <c r="B9" s="79" t="s">
        <v>1</v>
      </c>
      <c r="C9" s="1" t="s">
        <v>78</v>
      </c>
      <c r="D9" s="32">
        <f>L9+M9</f>
        <v>5809546</v>
      </c>
      <c r="E9" s="23"/>
      <c r="F9" s="1"/>
      <c r="G9" s="1"/>
      <c r="H9" s="5"/>
      <c r="J9" s="28"/>
      <c r="L9" s="55">
        <v>2717865</v>
      </c>
      <c r="M9" s="55">
        <v>3091681</v>
      </c>
      <c r="N9" s="100">
        <f t="shared" si="0"/>
        <v>0</v>
      </c>
      <c r="O9" s="52"/>
      <c r="P9" s="51"/>
    </row>
    <row r="10" spans="1:18" s="3" customFormat="1" ht="22.5" customHeight="1">
      <c r="A10" s="77"/>
      <c r="B10" s="80"/>
      <c r="C10" s="1" t="s">
        <v>10</v>
      </c>
      <c r="D10" s="4">
        <f>INT(D9*H10)</f>
        <v>563525</v>
      </c>
      <c r="E10" s="23"/>
      <c r="F10" s="1" t="s">
        <v>11</v>
      </c>
      <c r="G10" s="1" t="s">
        <v>12</v>
      </c>
      <c r="H10" s="42">
        <f>I10</f>
        <v>9.7000000000000003E-2</v>
      </c>
      <c r="I10" s="18">
        <f>VLOOKUP(C3,적용기준!A:N,2,FALSE)</f>
        <v>9.7000000000000003E-2</v>
      </c>
      <c r="J10" s="30" t="str">
        <f>IF(H10=I10,"정상","수정")</f>
        <v>정상</v>
      </c>
      <c r="K10" s="10"/>
      <c r="L10" s="56">
        <f>INT(L9*$H$10)</f>
        <v>263632</v>
      </c>
      <c r="M10" s="56">
        <f>INT(M9*$H$10)</f>
        <v>299893</v>
      </c>
      <c r="N10" s="100">
        <f t="shared" si="0"/>
        <v>0</v>
      </c>
      <c r="O10" s="52"/>
      <c r="P10" s="51"/>
    </row>
    <row r="11" spans="1:18" s="3" customFormat="1" ht="22.5" customHeight="1">
      <c r="A11" s="77"/>
      <c r="B11" s="81"/>
      <c r="C11" s="1" t="s">
        <v>79</v>
      </c>
      <c r="D11" s="4">
        <f>SUM(D9:D10)</f>
        <v>6373071</v>
      </c>
      <c r="E11" s="23"/>
      <c r="F11" s="1"/>
      <c r="G11" s="1"/>
      <c r="H11" s="5"/>
      <c r="J11" s="30"/>
      <c r="K11" s="10"/>
      <c r="L11" s="56">
        <f>SUM(L9:L10)</f>
        <v>2981497</v>
      </c>
      <c r="M11" s="56">
        <f>SUM(M9:M10)</f>
        <v>3391574</v>
      </c>
      <c r="N11" s="100">
        <f t="shared" si="0"/>
        <v>0</v>
      </c>
      <c r="O11" s="52"/>
      <c r="P11" s="51"/>
    </row>
    <row r="12" spans="1:18" s="3" customFormat="1" ht="22.5" customHeight="1">
      <c r="A12" s="77"/>
      <c r="B12" s="79" t="s">
        <v>71</v>
      </c>
      <c r="C12" s="1" t="s">
        <v>70</v>
      </c>
      <c r="D12" s="32">
        <f>L12+M12</f>
        <v>17935</v>
      </c>
      <c r="E12" s="23"/>
      <c r="F12" s="1"/>
      <c r="G12" s="1"/>
      <c r="H12" s="5"/>
      <c r="J12" s="30"/>
      <c r="K12" s="10"/>
      <c r="L12" s="55">
        <v>7576</v>
      </c>
      <c r="M12" s="55">
        <v>10359</v>
      </c>
      <c r="N12" s="100">
        <f t="shared" si="0"/>
        <v>0</v>
      </c>
      <c r="O12" s="52"/>
      <c r="P12" s="51"/>
    </row>
    <row r="13" spans="1:18" s="3" customFormat="1" ht="22.5" customHeight="1">
      <c r="A13" s="77"/>
      <c r="B13" s="80"/>
      <c r="C13" s="1" t="s">
        <v>27</v>
      </c>
      <c r="D13" s="32"/>
      <c r="E13" s="23"/>
      <c r="F13" s="1"/>
      <c r="G13" s="1"/>
      <c r="H13" s="5"/>
      <c r="J13" s="30"/>
      <c r="K13" s="10"/>
      <c r="L13" s="56"/>
      <c r="M13" s="56"/>
      <c r="N13" s="100">
        <f t="shared" si="0"/>
        <v>0</v>
      </c>
      <c r="O13" s="52"/>
      <c r="P13" s="51"/>
    </row>
    <row r="14" spans="1:18" s="3" customFormat="1" ht="22.5" customHeight="1">
      <c r="A14" s="77"/>
      <c r="B14" s="80"/>
      <c r="C14" s="1" t="s">
        <v>13</v>
      </c>
      <c r="D14" s="4">
        <f>IF(E14="적용",INT(D11*H14),0)</f>
        <v>248549</v>
      </c>
      <c r="E14" s="33" t="s">
        <v>76</v>
      </c>
      <c r="F14" s="1" t="s">
        <v>14</v>
      </c>
      <c r="G14" s="1" t="s">
        <v>12</v>
      </c>
      <c r="H14" s="42">
        <f>I14</f>
        <v>3.9E-2</v>
      </c>
      <c r="I14" s="18">
        <f>VLOOKUP(C3,적용기준!A:N,5,FALSE)</f>
        <v>3.9E-2</v>
      </c>
      <c r="J14" s="30" t="str">
        <f>IF(H14=I14,"정상","수정")</f>
        <v>정상</v>
      </c>
      <c r="K14" s="9"/>
      <c r="L14" s="56">
        <f>IF($E$14="적용",INT(L11*$H$14),0)</f>
        <v>116278</v>
      </c>
      <c r="M14" s="56">
        <f>IF($E$14="적용",INT(M11*$H$14),0)</f>
        <v>132271</v>
      </c>
      <c r="N14" s="100">
        <f t="shared" si="0"/>
        <v>0</v>
      </c>
      <c r="O14" s="52"/>
      <c r="P14" s="51"/>
    </row>
    <row r="15" spans="1:18" s="3" customFormat="1" ht="22.5" customHeight="1">
      <c r="A15" s="77"/>
      <c r="B15" s="80"/>
      <c r="C15" s="1" t="s">
        <v>16</v>
      </c>
      <c r="D15" s="4">
        <f>IF(E15="적용",INT(D11*H15),0)</f>
        <v>55445</v>
      </c>
      <c r="E15" s="33" t="s">
        <v>76</v>
      </c>
      <c r="F15" s="1" t="s">
        <v>14</v>
      </c>
      <c r="G15" s="1" t="s">
        <v>12</v>
      </c>
      <c r="H15" s="42">
        <f>I15</f>
        <v>8.6999999999999994E-3</v>
      </c>
      <c r="I15" s="18">
        <f>VLOOKUP(C3,적용기준!A:N,7,FALSE)</f>
        <v>8.6999999999999994E-3</v>
      </c>
      <c r="J15" s="30" t="str">
        <f>IF(H15=I15,"정상","수정")</f>
        <v>정상</v>
      </c>
      <c r="K15" s="10"/>
      <c r="L15" s="56">
        <f>IF($E$15="적용",INT(L11*$H$15),0)</f>
        <v>25939</v>
      </c>
      <c r="M15" s="56">
        <f>IF($E$15="적용",INT(M11*$H$15),0)</f>
        <v>29506</v>
      </c>
      <c r="N15" s="100">
        <f t="shared" si="0"/>
        <v>0</v>
      </c>
      <c r="O15" s="52"/>
      <c r="P15" s="51"/>
    </row>
    <row r="16" spans="1:18" s="3" customFormat="1" ht="22.5" customHeight="1">
      <c r="A16" s="77"/>
      <c r="B16" s="80"/>
      <c r="C16" s="1" t="s">
        <v>15</v>
      </c>
      <c r="D16" s="4">
        <f>IF(D35&lt;40000000,0,+(D8+D9)*H16)</f>
        <v>926559.76</v>
      </c>
      <c r="E16" s="40" t="str">
        <f>IF(D35&lt;40000000,"미적용","적용")</f>
        <v>적용</v>
      </c>
      <c r="F16" s="1" t="s">
        <v>102</v>
      </c>
      <c r="G16" s="1" t="s">
        <v>12</v>
      </c>
      <c r="H16" s="42">
        <f>I16</f>
        <v>2.93E-2</v>
      </c>
      <c r="I16" s="18">
        <f>VLOOKUP(C3,적용기준!A:N,4,FALSE)</f>
        <v>2.93E-2</v>
      </c>
      <c r="J16" s="30" t="str">
        <f>IF(H16=I16,"정상","수정")</f>
        <v>정상</v>
      </c>
      <c r="K16" s="10"/>
      <c r="L16" s="56">
        <f>IF(L35&lt;40000000,0,+(L8+L9)*$H$16)</f>
        <v>0</v>
      </c>
      <c r="M16" s="56">
        <f>IF(M35&lt;40000000,0,+(M8+M9)*$H$16)</f>
        <v>0</v>
      </c>
      <c r="N16" s="100">
        <f t="shared" si="0"/>
        <v>926559.76</v>
      </c>
      <c r="O16" s="52"/>
      <c r="P16" s="51"/>
      <c r="Q16" s="52"/>
      <c r="R16" s="52"/>
    </row>
    <row r="17" spans="1:16" s="3" customFormat="1" ht="22.5" customHeight="1">
      <c r="A17" s="77"/>
      <c r="B17" s="80"/>
      <c r="C17" s="1" t="s">
        <v>29</v>
      </c>
      <c r="D17" s="4"/>
      <c r="E17" s="23"/>
      <c r="F17" s="1"/>
      <c r="G17" s="1"/>
      <c r="H17" s="5"/>
      <c r="J17" s="30"/>
      <c r="K17" s="9"/>
      <c r="L17" s="56"/>
      <c r="M17" s="56"/>
      <c r="N17" s="100">
        <f t="shared" si="0"/>
        <v>0</v>
      </c>
      <c r="O17" s="52"/>
      <c r="P17" s="51"/>
    </row>
    <row r="18" spans="1:16" s="3" customFormat="1" ht="22.5" customHeight="1">
      <c r="A18" s="77"/>
      <c r="B18" s="80"/>
      <c r="C18" s="1" t="s">
        <v>30</v>
      </c>
      <c r="D18" s="4">
        <f>IF(D35&lt;300000000,0,INT(D9*H18))</f>
        <v>0</v>
      </c>
      <c r="E18" s="43" t="str">
        <f>IF(D35&lt;300000000,"미적용","적용")</f>
        <v>미적용</v>
      </c>
      <c r="F18" s="1" t="s">
        <v>31</v>
      </c>
      <c r="G18" s="1" t="s">
        <v>12</v>
      </c>
      <c r="H18" s="42">
        <f t="shared" ref="H18:H25" si="1">I18</f>
        <v>2.3E-2</v>
      </c>
      <c r="I18" s="18">
        <f>VLOOKUP(C3,적용기준!A:N,6,FALSE)</f>
        <v>2.3E-2</v>
      </c>
      <c r="J18" s="30" t="str">
        <f t="shared" ref="J18:J25" si="2">IF(H18=I18,"정상","수정")</f>
        <v>정상</v>
      </c>
      <c r="K18" s="10"/>
      <c r="L18" s="56">
        <f>IF(L35&lt;300000000,0,INT(L9*$H$18))</f>
        <v>0</v>
      </c>
      <c r="M18" s="56">
        <f>IF(M35&lt;300000000,0,INT(M9*$H$18))</f>
        <v>0</v>
      </c>
      <c r="N18" s="101">
        <f t="shared" si="0"/>
        <v>0</v>
      </c>
      <c r="O18" s="52"/>
      <c r="P18" s="51"/>
    </row>
    <row r="19" spans="1:16" s="3" customFormat="1" ht="22.5" customHeight="1">
      <c r="A19" s="77"/>
      <c r="B19" s="80"/>
      <c r="C19" s="1" t="s">
        <v>32</v>
      </c>
      <c r="D19" s="4">
        <f>IF(E19="적용",INT((D8+D9+D12)*H19),0)</f>
        <v>158205</v>
      </c>
      <c r="E19" s="44" t="s">
        <v>76</v>
      </c>
      <c r="F19" s="21" t="s">
        <v>87</v>
      </c>
      <c r="G19" s="1" t="s">
        <v>12</v>
      </c>
      <c r="H19" s="42">
        <f t="shared" si="1"/>
        <v>5.0000000000000001E-3</v>
      </c>
      <c r="I19" s="18">
        <f>VLOOKUP(C3,적용기준!A:N,11,FALSE)</f>
        <v>5.0000000000000001E-3</v>
      </c>
      <c r="J19" s="30" t="str">
        <f t="shared" si="2"/>
        <v>정상</v>
      </c>
      <c r="K19" s="45" t="s">
        <v>96</v>
      </c>
      <c r="L19" s="56">
        <f>IF($E$19="적용",INT((L8+L9+L12)*$H$19),0)</f>
        <v>39008</v>
      </c>
      <c r="M19" s="56">
        <f>IF($E$19="적용",INT((M8+M9+M12)*$H$19),0)</f>
        <v>119197</v>
      </c>
      <c r="N19" s="100">
        <f t="shared" si="0"/>
        <v>0</v>
      </c>
      <c r="O19" s="52"/>
      <c r="P19" s="51"/>
    </row>
    <row r="20" spans="1:16" s="3" customFormat="1" ht="22.5" customHeight="1">
      <c r="A20" s="77"/>
      <c r="B20" s="80"/>
      <c r="C20" s="1" t="s">
        <v>33</v>
      </c>
      <c r="D20" s="4">
        <f>IF(E20="적용",INT(D9*H20),0)</f>
        <v>98762</v>
      </c>
      <c r="E20" s="44" t="s">
        <v>76</v>
      </c>
      <c r="F20" s="1" t="s">
        <v>31</v>
      </c>
      <c r="G20" s="1" t="s">
        <v>12</v>
      </c>
      <c r="H20" s="42">
        <f t="shared" si="1"/>
        <v>1.7000000000000001E-2</v>
      </c>
      <c r="I20" s="18">
        <f>VLOOKUP(C3,적용기준!A:N,9,FALSE)</f>
        <v>1.7000000000000001E-2</v>
      </c>
      <c r="J20" s="30" t="str">
        <f t="shared" si="2"/>
        <v>정상</v>
      </c>
      <c r="K20" s="91" t="s">
        <v>92</v>
      </c>
      <c r="L20" s="56">
        <f>IF($E$20="적용",INT(L9*$H$20),0)</f>
        <v>46203</v>
      </c>
      <c r="M20" s="56">
        <f>IF($E$20="적용",INT(M9*$H$20),0)</f>
        <v>52558</v>
      </c>
      <c r="N20" s="100">
        <f t="shared" si="0"/>
        <v>1</v>
      </c>
      <c r="O20" s="52"/>
      <c r="P20" s="51"/>
    </row>
    <row r="21" spans="1:16" s="3" customFormat="1" ht="22.5" customHeight="1">
      <c r="A21" s="77"/>
      <c r="B21" s="80"/>
      <c r="C21" s="7" t="s">
        <v>35</v>
      </c>
      <c r="D21" s="4">
        <f>+D20*H21</f>
        <v>6468.9110000000001</v>
      </c>
      <c r="E21" s="23"/>
      <c r="F21" s="1" t="s">
        <v>36</v>
      </c>
      <c r="G21" s="1" t="s">
        <v>12</v>
      </c>
      <c r="H21" s="42">
        <f>I21</f>
        <v>6.5500000000000003E-2</v>
      </c>
      <c r="I21" s="18">
        <f>VLOOKUP(C3,적용기준!A:N,10,FALSE)</f>
        <v>6.5500000000000003E-2</v>
      </c>
      <c r="J21" s="30" t="str">
        <f t="shared" si="2"/>
        <v>정상</v>
      </c>
      <c r="K21" s="91"/>
      <c r="L21" s="56">
        <f>+L20*$H$21</f>
        <v>3026.2964999999999</v>
      </c>
      <c r="M21" s="56">
        <f>+M20*$H$21</f>
        <v>3442.549</v>
      </c>
      <c r="N21" s="100">
        <f t="shared" si="0"/>
        <v>6.5500000000156433E-2</v>
      </c>
      <c r="O21" s="52"/>
      <c r="P21" s="51"/>
    </row>
    <row r="22" spans="1:16" s="3" customFormat="1" ht="22.5" customHeight="1">
      <c r="A22" s="77"/>
      <c r="B22" s="80"/>
      <c r="C22" s="1" t="s">
        <v>34</v>
      </c>
      <c r="D22" s="4">
        <f>IF(E22="적용",INT(D9*H22),0)</f>
        <v>144657</v>
      </c>
      <c r="E22" s="44" t="s">
        <v>76</v>
      </c>
      <c r="F22" s="1" t="s">
        <v>31</v>
      </c>
      <c r="G22" s="1" t="s">
        <v>12</v>
      </c>
      <c r="H22" s="42">
        <f t="shared" si="1"/>
        <v>2.4899999999999999E-2</v>
      </c>
      <c r="I22" s="18">
        <f>VLOOKUP(C3,적용기준!A:N,8,FALSE)</f>
        <v>2.4899999999999999E-2</v>
      </c>
      <c r="J22" s="30" t="str">
        <f t="shared" si="2"/>
        <v>정상</v>
      </c>
      <c r="K22" s="91"/>
      <c r="L22" s="56">
        <f>IF($E$22="적용",INT(L9*$H$22),0)</f>
        <v>67674</v>
      </c>
      <c r="M22" s="56">
        <f>IF($E$22="적용",INT(M9*$H$22),0)</f>
        <v>76982</v>
      </c>
      <c r="N22" s="100">
        <f t="shared" si="0"/>
        <v>1</v>
      </c>
      <c r="O22" s="52"/>
      <c r="P22" s="51"/>
    </row>
    <row r="23" spans="1:16" s="3" customFormat="1" ht="22.5" customHeight="1">
      <c r="A23" s="77"/>
      <c r="B23" s="80"/>
      <c r="C23" s="1" t="s">
        <v>17</v>
      </c>
      <c r="D23" s="4">
        <f>INT((D8+D11)*H23)</f>
        <v>1544962</v>
      </c>
      <c r="E23" s="23"/>
      <c r="F23" s="1" t="s">
        <v>18</v>
      </c>
      <c r="G23" s="1" t="s">
        <v>12</v>
      </c>
      <c r="H23" s="42">
        <f t="shared" si="1"/>
        <v>4.8000000000000001E-2</v>
      </c>
      <c r="I23" s="18">
        <f>VLOOKUP(C3,적용기준!A:N,3,FALSE)</f>
        <v>4.8000000000000001E-2</v>
      </c>
      <c r="J23" s="30" t="str">
        <f t="shared" si="2"/>
        <v>정상</v>
      </c>
      <c r="K23" s="10"/>
      <c r="L23" s="56">
        <f>INT((L8+L11)*$H$23)</f>
        <v>386772</v>
      </c>
      <c r="M23" s="56">
        <f>INT((M8+M11)*$H$23)</f>
        <v>1158189</v>
      </c>
      <c r="N23" s="100">
        <f t="shared" si="0"/>
        <v>1</v>
      </c>
      <c r="O23" s="52"/>
      <c r="P23" s="51"/>
    </row>
    <row r="24" spans="1:16" s="3" customFormat="1" ht="22.5" customHeight="1">
      <c r="A24" s="77"/>
      <c r="B24" s="80"/>
      <c r="C24" s="21" t="s">
        <v>84</v>
      </c>
      <c r="D24" s="4">
        <f>IF(E24="적용",INT((D8+D9+D12)*H24),0)</f>
        <v>25629</v>
      </c>
      <c r="E24" s="44" t="s">
        <v>76</v>
      </c>
      <c r="F24" s="21" t="s">
        <v>87</v>
      </c>
      <c r="G24" s="1" t="s">
        <v>12</v>
      </c>
      <c r="H24" s="42">
        <f t="shared" si="1"/>
        <v>8.0999999999999996E-4</v>
      </c>
      <c r="I24" s="18">
        <f>VLOOKUP(C3,적용기준!A:N,12,FALSE)</f>
        <v>8.0999999999999996E-4</v>
      </c>
      <c r="J24" s="30" t="str">
        <f t="shared" si="2"/>
        <v>정상</v>
      </c>
      <c r="L24" s="56">
        <f>IF($E$24="적용",INT((L8+L9+L12)*$H$24),0)</f>
        <v>6319</v>
      </c>
      <c r="M24" s="56">
        <f>IF($E$24="적용",INT((M8+M9+M12)*$H$24),0)</f>
        <v>19309</v>
      </c>
      <c r="N24" s="100">
        <f t="shared" si="0"/>
        <v>1</v>
      </c>
      <c r="O24" s="52"/>
      <c r="P24" s="51"/>
    </row>
    <row r="25" spans="1:16" s="3" customFormat="1" ht="22.5" customHeight="1">
      <c r="A25" s="77"/>
      <c r="B25" s="80"/>
      <c r="C25" s="22" t="s">
        <v>85</v>
      </c>
      <c r="D25" s="4">
        <f>IF(E25="적용",INT((D8+D9+D12)*H25),0)</f>
        <v>22148</v>
      </c>
      <c r="E25" s="44" t="s">
        <v>76</v>
      </c>
      <c r="F25" s="21" t="s">
        <v>87</v>
      </c>
      <c r="G25" s="1" t="s">
        <v>12</v>
      </c>
      <c r="H25" s="42">
        <f t="shared" si="1"/>
        <v>6.9999999999999999E-4</v>
      </c>
      <c r="I25" s="18">
        <f>VLOOKUP(C3,적용기준!A:O,15,FALSE)</f>
        <v>6.9999999999999999E-4</v>
      </c>
      <c r="J25" s="30" t="str">
        <f t="shared" si="2"/>
        <v>정상</v>
      </c>
      <c r="L25" s="56">
        <f>IF($E$25="적용",INT((L8+L9+L12)*$H$25),0)</f>
        <v>5461</v>
      </c>
      <c r="M25" s="56">
        <f>IF($E$25="적용",INT((M8+M9+M12)*$H$25),0)</f>
        <v>16687</v>
      </c>
      <c r="N25" s="100">
        <f t="shared" si="0"/>
        <v>0</v>
      </c>
      <c r="O25" s="52"/>
      <c r="P25" s="51"/>
    </row>
    <row r="26" spans="1:16" s="3" customFormat="1" ht="22.5" customHeight="1">
      <c r="A26" s="77"/>
      <c r="B26" s="81"/>
      <c r="C26" s="1" t="s">
        <v>81</v>
      </c>
      <c r="D26" s="4">
        <f>D28+D16+D18</f>
        <v>3249320.6710000001</v>
      </c>
      <c r="E26" s="23"/>
      <c r="F26" s="1"/>
      <c r="G26" s="1"/>
      <c r="H26" s="5"/>
      <c r="J26" s="30"/>
      <c r="L26" s="56">
        <f>L28+L16+L18</f>
        <v>704256.29649999994</v>
      </c>
      <c r="M26" s="56">
        <f>M28+M16+M18</f>
        <v>1618500.5490000001</v>
      </c>
      <c r="N26" s="100">
        <f t="shared" si="0"/>
        <v>926563.8254999998</v>
      </c>
      <c r="O26" s="52"/>
      <c r="P26" s="51"/>
    </row>
    <row r="27" spans="1:16" s="3" customFormat="1" ht="22.5" customHeight="1">
      <c r="A27" s="78"/>
      <c r="B27" s="92" t="s">
        <v>19</v>
      </c>
      <c r="C27" s="93"/>
      <c r="D27" s="4">
        <f>D8+D11+D26</f>
        <v>35436045.671000004</v>
      </c>
      <c r="E27" s="23"/>
      <c r="F27" s="1"/>
      <c r="G27" s="1"/>
      <c r="H27" s="5"/>
      <c r="J27" s="30"/>
      <c r="L27" s="56">
        <f>L8+L11+L26</f>
        <v>8762023.2964999992</v>
      </c>
      <c r="M27" s="56">
        <f>M8+M11+M26</f>
        <v>25747458.548999999</v>
      </c>
      <c r="N27" s="102">
        <f t="shared" si="0"/>
        <v>926563.82550000772</v>
      </c>
      <c r="O27" s="52"/>
      <c r="P27" s="51"/>
    </row>
    <row r="28" spans="1:16" s="3" customFormat="1" ht="22.5" hidden="1" customHeight="1">
      <c r="A28" s="94"/>
      <c r="B28" s="39"/>
      <c r="C28" s="38" t="s">
        <v>93</v>
      </c>
      <c r="D28" s="4">
        <f>SUM(D12:D15)+SUM(D19:D25)+D17</f>
        <v>2322760.9110000003</v>
      </c>
      <c r="E28" s="23"/>
      <c r="F28" s="1"/>
      <c r="G28" s="1"/>
      <c r="H28" s="5"/>
      <c r="J28" s="30"/>
      <c r="K28" s="96" t="s">
        <v>94</v>
      </c>
      <c r="L28" s="56">
        <f>SUM(L12:L15)+SUM(L19:L25)+L17</f>
        <v>704256.29649999994</v>
      </c>
      <c r="M28" s="56">
        <f>SUM(M12:M15)+SUM(M19:M25)+M17</f>
        <v>1618500.5490000001</v>
      </c>
      <c r="N28" s="100">
        <f t="shared" si="0"/>
        <v>4.0655000002589077</v>
      </c>
      <c r="O28" s="52"/>
      <c r="P28" s="51"/>
    </row>
    <row r="29" spans="1:16" s="3" customFormat="1" ht="22.5" hidden="1" customHeight="1">
      <c r="A29" s="95"/>
      <c r="B29" s="97" t="s">
        <v>19</v>
      </c>
      <c r="C29" s="86"/>
      <c r="D29" s="4">
        <f>+D8+D11+D28</f>
        <v>34509485.910999998</v>
      </c>
      <c r="E29" s="23"/>
      <c r="F29" s="1"/>
      <c r="G29" s="1"/>
      <c r="H29" s="5"/>
      <c r="J29" s="30"/>
      <c r="K29" s="96"/>
      <c r="L29" s="56">
        <f>+L8+L11+L28</f>
        <v>8762023.2964999992</v>
      </c>
      <c r="M29" s="56">
        <f>+M8+M11+M28</f>
        <v>25747458.548999999</v>
      </c>
      <c r="N29" s="100">
        <f t="shared" si="0"/>
        <v>4.0655000023543835</v>
      </c>
      <c r="O29" s="52"/>
      <c r="P29" s="51"/>
    </row>
    <row r="30" spans="1:16" s="3" customFormat="1" ht="22.5" hidden="1" customHeight="1">
      <c r="A30" s="84" t="s">
        <v>82</v>
      </c>
      <c r="B30" s="85"/>
      <c r="C30" s="86"/>
      <c r="D30" s="4">
        <f>INT(D29*H36)</f>
        <v>2070569</v>
      </c>
      <c r="E30" s="23"/>
      <c r="F30" s="1"/>
      <c r="G30" s="1"/>
      <c r="H30" s="34"/>
      <c r="I30" s="18"/>
      <c r="J30" s="30"/>
      <c r="K30" s="96"/>
      <c r="L30" s="56">
        <f>INT(L29*$H$36)</f>
        <v>525721</v>
      </c>
      <c r="M30" s="56">
        <f>INT(M29*$H$36)</f>
        <v>1544847</v>
      </c>
      <c r="N30" s="100">
        <f t="shared" si="0"/>
        <v>1</v>
      </c>
      <c r="O30" s="52"/>
      <c r="P30" s="51"/>
    </row>
    <row r="31" spans="1:16" s="3" customFormat="1" ht="22.5" hidden="1" customHeight="1">
      <c r="A31" s="84" t="s">
        <v>21</v>
      </c>
      <c r="B31" s="85"/>
      <c r="C31" s="86"/>
      <c r="D31" s="36">
        <f>(D11+D28+D30)*H37</f>
        <v>1614960.13665</v>
      </c>
      <c r="E31" s="23"/>
      <c r="F31" s="1"/>
      <c r="G31" s="1"/>
      <c r="H31" s="34"/>
      <c r="I31" s="18"/>
      <c r="J31" s="30"/>
      <c r="K31" s="96"/>
      <c r="L31" s="56">
        <f>(L11+L28+L30)*$H$37</f>
        <v>631721.14447499998</v>
      </c>
      <c r="M31" s="56">
        <f>(M11+M28+M30)*$H$37</f>
        <v>983238.23235000006</v>
      </c>
      <c r="N31" s="100">
        <f t="shared" si="0"/>
        <v>0.75982499995734543</v>
      </c>
      <c r="O31" s="52"/>
      <c r="P31" s="51"/>
    </row>
    <row r="32" spans="1:16" s="3" customFormat="1" ht="22.5" hidden="1" customHeight="1">
      <c r="A32" s="84" t="s">
        <v>37</v>
      </c>
      <c r="B32" s="85"/>
      <c r="C32" s="86"/>
      <c r="D32" s="37">
        <f>D38</f>
        <v>343861</v>
      </c>
      <c r="E32" s="23"/>
      <c r="F32" s="1"/>
      <c r="G32" s="1"/>
      <c r="H32" s="5"/>
      <c r="J32" s="29"/>
      <c r="K32" s="96"/>
      <c r="L32" s="56">
        <f>L38</f>
        <v>308337</v>
      </c>
      <c r="M32" s="56">
        <f>M38</f>
        <v>35524</v>
      </c>
      <c r="N32" s="100">
        <f t="shared" si="0"/>
        <v>0</v>
      </c>
      <c r="O32" s="52"/>
      <c r="P32" s="51"/>
    </row>
    <row r="33" spans="1:16" s="3" customFormat="1" ht="22.5" hidden="1" customHeight="1">
      <c r="A33" s="84" t="s">
        <v>23</v>
      </c>
      <c r="B33" s="85"/>
      <c r="C33" s="86"/>
      <c r="D33" s="36">
        <f>D29+D30+D31+D32</f>
        <v>38538876.047650002</v>
      </c>
      <c r="E33" s="24"/>
      <c r="F33" s="1"/>
      <c r="G33" s="1"/>
      <c r="H33" s="5"/>
      <c r="J33" s="28"/>
      <c r="K33" s="96"/>
      <c r="L33" s="56">
        <f>L29+L30+L31+L32</f>
        <v>10227802.440974999</v>
      </c>
      <c r="M33" s="56">
        <f>M29+M30+M31+M32</f>
        <v>28311067.781349998</v>
      </c>
      <c r="N33" s="101">
        <f t="shared" si="0"/>
        <v>5.8253250047564507</v>
      </c>
      <c r="O33" s="52"/>
      <c r="P33" s="51"/>
    </row>
    <row r="34" spans="1:16" s="3" customFormat="1" ht="22.5" hidden="1" customHeight="1">
      <c r="A34" s="84" t="s">
        <v>24</v>
      </c>
      <c r="B34" s="85"/>
      <c r="C34" s="86"/>
      <c r="D34" s="36">
        <f>INT(D33*10%)</f>
        <v>3853887</v>
      </c>
      <c r="E34" s="23"/>
      <c r="F34" s="1"/>
      <c r="G34" s="1"/>
      <c r="H34" s="5"/>
      <c r="J34" s="28"/>
      <c r="K34" s="96"/>
      <c r="L34" s="56">
        <f>INT(L33*10%)</f>
        <v>1022780</v>
      </c>
      <c r="M34" s="56">
        <f>INT(M33*10%)</f>
        <v>2831106</v>
      </c>
      <c r="N34" s="101">
        <f t="shared" si="0"/>
        <v>1</v>
      </c>
      <c r="O34" s="52"/>
      <c r="P34" s="51"/>
    </row>
    <row r="35" spans="1:16" s="3" customFormat="1" ht="22.5" hidden="1" customHeight="1">
      <c r="A35" s="84" t="s">
        <v>26</v>
      </c>
      <c r="B35" s="85"/>
      <c r="C35" s="86"/>
      <c r="D35" s="17">
        <f>ROUNDDOWN(SUM(D33:D34),-1)</f>
        <v>42392760</v>
      </c>
      <c r="E35" s="26"/>
      <c r="F35" s="82"/>
      <c r="G35" s="82"/>
      <c r="H35" s="83"/>
      <c r="J35" s="28"/>
      <c r="K35" s="96"/>
      <c r="L35" s="56">
        <f>ROUNDDOWN(SUM(L33:L34),-1)</f>
        <v>11250580</v>
      </c>
      <c r="M35" s="56">
        <f>ROUNDDOWN(SUM(M33:M34),-1)</f>
        <v>31142170</v>
      </c>
      <c r="N35" s="100">
        <f t="shared" si="0"/>
        <v>10</v>
      </c>
      <c r="O35" s="52"/>
      <c r="P35" s="51"/>
    </row>
    <row r="36" spans="1:16" s="3" customFormat="1" ht="22.5" customHeight="1">
      <c r="A36" s="89" t="s">
        <v>82</v>
      </c>
      <c r="B36" s="90"/>
      <c r="C36" s="90"/>
      <c r="D36" s="4">
        <f>INT(D27*H36)</f>
        <v>2126162</v>
      </c>
      <c r="E36" s="23"/>
      <c r="F36" s="1" t="s">
        <v>20</v>
      </c>
      <c r="G36" s="1" t="s">
        <v>12</v>
      </c>
      <c r="H36" s="42">
        <f>I36</f>
        <v>0.06</v>
      </c>
      <c r="I36" s="18">
        <f>VLOOKUP(C3,적용기준!A:N,13,FALSE)</f>
        <v>0.06</v>
      </c>
      <c r="J36" s="30" t="str">
        <f>IF(H36=I36,"정상","수정")</f>
        <v>정상</v>
      </c>
      <c r="L36" s="56">
        <f>INT(L27*$H$36)</f>
        <v>525721</v>
      </c>
      <c r="M36" s="56">
        <f>INT(M27*$H$36)</f>
        <v>1544847</v>
      </c>
      <c r="N36" s="101">
        <f t="shared" si="0"/>
        <v>55594</v>
      </c>
      <c r="O36" s="52"/>
      <c r="P36" s="51"/>
    </row>
    <row r="37" spans="1:16" s="3" customFormat="1" ht="22.5" customHeight="1">
      <c r="A37" s="89" t="s">
        <v>21</v>
      </c>
      <c r="B37" s="90"/>
      <c r="C37" s="90"/>
      <c r="D37" s="4">
        <f>(D11+D26+D36)*H37</f>
        <v>1762283.0506499999</v>
      </c>
      <c r="E37" s="23"/>
      <c r="F37" s="1" t="s">
        <v>22</v>
      </c>
      <c r="G37" s="1" t="s">
        <v>12</v>
      </c>
      <c r="H37" s="42">
        <f>I37</f>
        <v>0.15</v>
      </c>
      <c r="I37" s="18">
        <f>VLOOKUP(C3,적용기준!A:N,14,FALSE)</f>
        <v>0.15</v>
      </c>
      <c r="J37" s="30" t="str">
        <f>IF(H37=I37,"정상","수정")</f>
        <v>정상</v>
      </c>
      <c r="K37" s="6"/>
      <c r="L37" s="56">
        <f>(L11+L26+L36)*$H$37</f>
        <v>631721.14447499998</v>
      </c>
      <c r="M37" s="56">
        <f>(M11+M26+M36)*$H$37</f>
        <v>983238.23235000006</v>
      </c>
      <c r="N37" s="101">
        <f t="shared" si="0"/>
        <v>147323.67382499983</v>
      </c>
      <c r="O37" s="52"/>
      <c r="P37" s="51"/>
    </row>
    <row r="38" spans="1:16" s="3" customFormat="1" ht="22.5" customHeight="1">
      <c r="A38" s="89" t="s">
        <v>37</v>
      </c>
      <c r="B38" s="90"/>
      <c r="C38" s="90"/>
      <c r="D38" s="32">
        <f>L38+M38</f>
        <v>343861</v>
      </c>
      <c r="E38" s="23"/>
      <c r="F38" s="1"/>
      <c r="G38" s="1"/>
      <c r="H38" s="5"/>
      <c r="J38" s="29"/>
      <c r="K38" s="6"/>
      <c r="L38" s="55">
        <v>308337</v>
      </c>
      <c r="M38" s="55">
        <v>35524</v>
      </c>
      <c r="N38" s="100">
        <f t="shared" si="0"/>
        <v>0</v>
      </c>
      <c r="O38" s="52"/>
      <c r="P38" s="51"/>
    </row>
    <row r="39" spans="1:16" s="3" customFormat="1" ht="22.5" customHeight="1">
      <c r="A39" s="89" t="s">
        <v>23</v>
      </c>
      <c r="B39" s="90"/>
      <c r="C39" s="90"/>
      <c r="D39" s="4">
        <f>D27+D36+D37+D38</f>
        <v>39668351.721650004</v>
      </c>
      <c r="E39" s="24"/>
      <c r="F39" s="1"/>
      <c r="G39" s="1"/>
      <c r="H39" s="5"/>
      <c r="J39" s="28"/>
      <c r="L39" s="56">
        <f>L27+L36+L37+L38</f>
        <v>10227802.440974999</v>
      </c>
      <c r="M39" s="56">
        <f>M27+M36+M37+M38</f>
        <v>28311067.781349998</v>
      </c>
      <c r="N39" s="100">
        <f t="shared" si="0"/>
        <v>1129481.4993250072</v>
      </c>
      <c r="O39" s="52"/>
      <c r="P39" s="51"/>
    </row>
    <row r="40" spans="1:16" s="3" customFormat="1" ht="22.5" customHeight="1">
      <c r="A40" s="89" t="s">
        <v>24</v>
      </c>
      <c r="B40" s="90"/>
      <c r="C40" s="90"/>
      <c r="D40" s="4">
        <f>INT(D39*10%)</f>
        <v>3966835</v>
      </c>
      <c r="E40" s="23"/>
      <c r="F40" s="1" t="s">
        <v>25</v>
      </c>
      <c r="G40" s="1" t="s">
        <v>12</v>
      </c>
      <c r="H40" s="5">
        <v>0.1</v>
      </c>
      <c r="J40" s="28"/>
      <c r="L40" s="56">
        <f>INT(L39*10%)</f>
        <v>1022780</v>
      </c>
      <c r="M40" s="56">
        <f>INT(M39*10%)</f>
        <v>2831106</v>
      </c>
      <c r="N40" s="101">
        <f t="shared" si="0"/>
        <v>112949</v>
      </c>
      <c r="O40" s="52"/>
      <c r="P40" s="51"/>
    </row>
    <row r="41" spans="1:16" s="3" customFormat="1" ht="22.5" customHeight="1">
      <c r="A41" s="89" t="s">
        <v>100</v>
      </c>
      <c r="B41" s="90"/>
      <c r="C41" s="90"/>
      <c r="D41" s="49">
        <f>L41+M41</f>
        <v>1670790</v>
      </c>
      <c r="E41" s="46"/>
      <c r="F41" s="47"/>
      <c r="G41" s="47"/>
      <c r="H41" s="48"/>
      <c r="J41" s="28"/>
      <c r="L41" s="55">
        <v>1549360</v>
      </c>
      <c r="M41" s="55">
        <f>121430</f>
        <v>121430</v>
      </c>
      <c r="N41" s="101"/>
      <c r="O41" s="52"/>
      <c r="P41" s="51"/>
    </row>
    <row r="42" spans="1:16" s="3" customFormat="1" ht="22.5" customHeight="1">
      <c r="A42" s="87" t="s">
        <v>101</v>
      </c>
      <c r="B42" s="88"/>
      <c r="C42" s="88"/>
      <c r="D42" s="17">
        <f>ROUNDDOWN(SUM(D39:D40),-1)</f>
        <v>43635180</v>
      </c>
      <c r="E42" s="41">
        <v>0.87744999999999995</v>
      </c>
      <c r="F42" s="82">
        <f>ROUNDDOWN(D42*E42,-1)</f>
        <v>38287680</v>
      </c>
      <c r="G42" s="82"/>
      <c r="H42" s="83"/>
      <c r="J42" s="28"/>
      <c r="L42" s="57">
        <f>ROUNDDOWN(SUM(L39:L40),-1)</f>
        <v>11250580</v>
      </c>
      <c r="M42" s="57">
        <f>ROUNDDOWN(SUM(M39:M40),-1)</f>
        <v>31142170</v>
      </c>
      <c r="N42" s="100">
        <f t="shared" si="0"/>
        <v>1242430</v>
      </c>
      <c r="O42" s="52"/>
      <c r="P42" s="51"/>
    </row>
    <row r="43" spans="1:16" s="3" customFormat="1" ht="20.100000000000001" customHeight="1">
      <c r="A43" s="2"/>
      <c r="B43" s="2"/>
      <c r="C43" s="2"/>
      <c r="D43" s="20"/>
      <c r="E43" s="25"/>
      <c r="F43" s="2"/>
      <c r="G43" s="2"/>
      <c r="H43" s="19"/>
      <c r="J43" s="28"/>
      <c r="L43" s="58"/>
      <c r="M43" s="58"/>
      <c r="N43" s="99"/>
      <c r="O43" s="52"/>
      <c r="P43" s="51"/>
    </row>
    <row r="44" spans="1:16">
      <c r="D44" s="8"/>
    </row>
    <row r="45" spans="1:16">
      <c r="D45" s="8"/>
    </row>
    <row r="46" spans="1:16">
      <c r="D46" s="8"/>
    </row>
  </sheetData>
  <sheetProtection password="CE28" sheet="1" objects="1" scenarios="1" selectLockedCells="1"/>
  <mergeCells count="37">
    <mergeCell ref="K20:K22"/>
    <mergeCell ref="B27:C27"/>
    <mergeCell ref="A28:A29"/>
    <mergeCell ref="K28:K35"/>
    <mergeCell ref="A39:C39"/>
    <mergeCell ref="A37:C37"/>
    <mergeCell ref="B29:C29"/>
    <mergeCell ref="A36:C36"/>
    <mergeCell ref="A34:C34"/>
    <mergeCell ref="A6:A27"/>
    <mergeCell ref="B6:B8"/>
    <mergeCell ref="B9:B11"/>
    <mergeCell ref="B12:B26"/>
    <mergeCell ref="F42:H42"/>
    <mergeCell ref="A30:C30"/>
    <mergeCell ref="A31:C31"/>
    <mergeCell ref="A32:C32"/>
    <mergeCell ref="A33:C33"/>
    <mergeCell ref="A42:C42"/>
    <mergeCell ref="F35:H35"/>
    <mergeCell ref="A38:C38"/>
    <mergeCell ref="A41:C41"/>
    <mergeCell ref="A35:C35"/>
    <mergeCell ref="A40:C40"/>
    <mergeCell ref="L4:L5"/>
    <mergeCell ref="M4:M5"/>
    <mergeCell ref="L3:M3"/>
    <mergeCell ref="A1:H1"/>
    <mergeCell ref="A2:B2"/>
    <mergeCell ref="C2:H2"/>
    <mergeCell ref="A3:B3"/>
    <mergeCell ref="D3:H3"/>
    <mergeCell ref="A4:C4"/>
    <mergeCell ref="D4:D5"/>
    <mergeCell ref="E4:E5"/>
    <mergeCell ref="F4:H5"/>
    <mergeCell ref="A5:C5"/>
  </mergeCells>
  <phoneticPr fontId="2" type="noConversion"/>
  <conditionalFormatting sqref="E1:E14 E16:E20 E22:E27 E36:E65536">
    <cfRule type="cellIs" dxfId="30" priority="22" stopIfTrue="1" operator="equal">
      <formula>"적용"</formula>
    </cfRule>
  </conditionalFormatting>
  <conditionalFormatting sqref="J1:J14 J16:J20 J22:J27 J36:J65536">
    <cfRule type="cellIs" dxfId="29" priority="20" stopIfTrue="1" operator="equal">
      <formula>"수정"</formula>
    </cfRule>
    <cfRule type="cellIs" dxfId="28" priority="21" stopIfTrue="1" operator="equal">
      <formula>"정상"</formula>
    </cfRule>
  </conditionalFormatting>
  <conditionalFormatting sqref="E15">
    <cfRule type="cellIs" dxfId="27" priority="19" stopIfTrue="1" operator="equal">
      <formula>"적용"</formula>
    </cfRule>
  </conditionalFormatting>
  <conditionalFormatting sqref="J15">
    <cfRule type="cellIs" dxfId="26" priority="17" stopIfTrue="1" operator="equal">
      <formula>"수정"</formula>
    </cfRule>
    <cfRule type="cellIs" dxfId="25" priority="18" stopIfTrue="1" operator="equal">
      <formula>"정상"</formula>
    </cfRule>
  </conditionalFormatting>
  <conditionalFormatting sqref="E21">
    <cfRule type="cellIs" dxfId="24" priority="16" stopIfTrue="1" operator="equal">
      <formula>"적용"</formula>
    </cfRule>
  </conditionalFormatting>
  <conditionalFormatting sqref="J21">
    <cfRule type="cellIs" dxfId="23" priority="14" stopIfTrue="1" operator="equal">
      <formula>"수정"</formula>
    </cfRule>
    <cfRule type="cellIs" dxfId="22" priority="15" stopIfTrue="1" operator="equal">
      <formula>"정상"</formula>
    </cfRule>
  </conditionalFormatting>
  <conditionalFormatting sqref="E30:E35">
    <cfRule type="cellIs" dxfId="21" priority="9" stopIfTrue="1" operator="equal">
      <formula>"적용"</formula>
    </cfRule>
  </conditionalFormatting>
  <conditionalFormatting sqref="J30:J35">
    <cfRule type="cellIs" dxfId="20" priority="7" stopIfTrue="1" operator="equal">
      <formula>"수정"</formula>
    </cfRule>
    <cfRule type="cellIs" dxfId="19" priority="8" stopIfTrue="1" operator="equal">
      <formula>"정상"</formula>
    </cfRule>
  </conditionalFormatting>
  <conditionalFormatting sqref="E29">
    <cfRule type="cellIs" dxfId="18" priority="6" stopIfTrue="1" operator="equal">
      <formula>"적용"</formula>
    </cfRule>
  </conditionalFormatting>
  <conditionalFormatting sqref="J29">
    <cfRule type="cellIs" dxfId="17" priority="4" stopIfTrue="1" operator="equal">
      <formula>"수정"</formula>
    </cfRule>
    <cfRule type="cellIs" dxfId="16" priority="5" stopIfTrue="1" operator="equal">
      <formula>"정상"</formula>
    </cfRule>
  </conditionalFormatting>
  <conditionalFormatting sqref="E28">
    <cfRule type="cellIs" dxfId="15" priority="3" stopIfTrue="1" operator="equal">
      <formula>"적용"</formula>
    </cfRule>
  </conditionalFormatting>
  <conditionalFormatting sqref="J28">
    <cfRule type="cellIs" dxfId="14" priority="1" stopIfTrue="1" operator="equal">
      <formula>"수정"</formula>
    </cfRule>
    <cfRule type="cellIs" dxfId="13" priority="2" stopIfTrue="1" operator="equal">
      <formula>"정상"</formula>
    </cfRule>
  </conditionalFormatting>
  <dataValidations disablePrompts="1" count="2">
    <dataValidation type="list" allowBlank="1" showInputMessage="1" showErrorMessage="1" sqref="C3">
      <formula1>구분</formula1>
    </dataValidation>
    <dataValidation type="list" allowBlank="1" showInputMessage="1" sqref="E1:E1048576">
      <formula1>"적용,미적용"</formula1>
    </dataValidation>
  </dataValidations>
  <printOptions horizontalCentered="1"/>
  <pageMargins left="0.196850393700787" right="0.196850393700787" top="0.39370078740157499" bottom="0" header="0.196850393700787" footer="0.196850393700787"/>
  <pageSetup paperSize="9" orientation="portrait" horizontalDpi="4294967292" r:id="rId1"/>
  <headerFooter alignWithMargins="0"/>
  <ignoredErrors>
    <ignoredError sqref="L11 L17 L26:L29 L32:L35 L42 L39:L40 L13 N6:N4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K37"/>
  <sheetViews>
    <sheetView topLeftCell="A11" workbookViewId="0">
      <selection activeCell="D11" sqref="D11"/>
    </sheetView>
  </sheetViews>
  <sheetFormatPr defaultColWidth="8.87890625" defaultRowHeight="15.75"/>
  <cols>
    <col min="1" max="2" width="4.76171875" style="2" customWidth="1"/>
    <col min="3" max="3" width="17" style="2" customWidth="1"/>
    <col min="4" max="4" width="15.87890625" style="2" customWidth="1"/>
    <col min="5" max="5" width="10.41015625" style="25" customWidth="1"/>
    <col min="6" max="6" width="14.234375" style="2" customWidth="1"/>
    <col min="7" max="7" width="3.52734375" style="2" customWidth="1"/>
    <col min="8" max="8" width="9.76171875" style="14" customWidth="1"/>
    <col min="9" max="9" width="7.87890625" style="2" bestFit="1" customWidth="1"/>
    <col min="10" max="10" width="4.87890625" style="28" bestFit="1" customWidth="1"/>
    <col min="11" max="11" width="8.52734375" style="2" customWidth="1"/>
    <col min="12" max="16384" width="8.87890625" style="2"/>
  </cols>
  <sheetData>
    <row r="1" spans="1:11" ht="48.75" customHeight="1">
      <c r="A1" s="61" t="s">
        <v>2</v>
      </c>
      <c r="B1" s="61"/>
      <c r="C1" s="61"/>
      <c r="D1" s="61"/>
      <c r="E1" s="61"/>
      <c r="F1" s="61"/>
      <c r="G1" s="61"/>
      <c r="H1" s="61"/>
    </row>
    <row r="2" spans="1:11" ht="25.5">
      <c r="A2" s="62" t="s">
        <v>74</v>
      </c>
      <c r="B2" s="62"/>
      <c r="C2" s="63" t="str">
        <f>'원가 (안전관리비 자동계산)'!C2:H2</f>
        <v>OO중 외벽개선, 창호교체 공사건 (합계)</v>
      </c>
      <c r="D2" s="63"/>
      <c r="E2" s="63"/>
      <c r="F2" s="63"/>
      <c r="G2" s="63"/>
      <c r="H2" s="63"/>
    </row>
    <row r="3" spans="1:11" ht="31.5" customHeight="1" thickBot="1">
      <c r="A3" s="64" t="s">
        <v>68</v>
      </c>
      <c r="B3" s="64"/>
      <c r="C3" s="31" t="s">
        <v>91</v>
      </c>
      <c r="D3" s="65" t="str">
        <f>'원가 (안전관리비 자동계산)'!D3</f>
        <v>적용기준: 5억미만, 6개월이하 자료임, 그이상 자료는 교육시설과 일위대가표 참조                                     170608</v>
      </c>
      <c r="E3" s="65"/>
      <c r="F3" s="65"/>
      <c r="G3" s="65"/>
      <c r="H3" s="65"/>
    </row>
    <row r="4" spans="1:11" s="3" customFormat="1" ht="21.95" customHeight="1">
      <c r="A4" s="66" t="s">
        <v>3</v>
      </c>
      <c r="B4" s="67"/>
      <c r="C4" s="67"/>
      <c r="D4" s="68" t="s">
        <v>4</v>
      </c>
      <c r="E4" s="70" t="s">
        <v>69</v>
      </c>
      <c r="F4" s="68" t="s">
        <v>5</v>
      </c>
      <c r="G4" s="68"/>
      <c r="H4" s="72"/>
      <c r="J4" s="28"/>
    </row>
    <row r="5" spans="1:11" s="3" customFormat="1" ht="21.95" customHeight="1">
      <c r="A5" s="74" t="s">
        <v>6</v>
      </c>
      <c r="B5" s="75"/>
      <c r="C5" s="75"/>
      <c r="D5" s="69"/>
      <c r="E5" s="71"/>
      <c r="F5" s="69"/>
      <c r="G5" s="69"/>
      <c r="H5" s="73"/>
      <c r="J5" s="28"/>
    </row>
    <row r="6" spans="1:11" s="3" customFormat="1" ht="22.5" customHeight="1">
      <c r="A6" s="76" t="s">
        <v>7</v>
      </c>
      <c r="B6" s="79" t="s">
        <v>0</v>
      </c>
      <c r="C6" s="1" t="s">
        <v>8</v>
      </c>
      <c r="D6" s="32">
        <v>31389543</v>
      </c>
      <c r="E6" s="23"/>
      <c r="F6" s="1"/>
      <c r="G6" s="1"/>
      <c r="H6" s="5"/>
      <c r="J6" s="28"/>
    </row>
    <row r="7" spans="1:11" s="3" customFormat="1" ht="22.5" customHeight="1">
      <c r="A7" s="77"/>
      <c r="B7" s="80"/>
      <c r="C7" s="1" t="s">
        <v>9</v>
      </c>
      <c r="D7" s="32">
        <f>'원가 (안전관리비 자동계산)'!D7</f>
        <v>0</v>
      </c>
      <c r="E7" s="23"/>
      <c r="F7" s="1"/>
      <c r="G7" s="1"/>
      <c r="H7" s="5"/>
      <c r="J7" s="28"/>
    </row>
    <row r="8" spans="1:11" s="3" customFormat="1" ht="22.5" customHeight="1">
      <c r="A8" s="77"/>
      <c r="B8" s="81"/>
      <c r="C8" s="1" t="s">
        <v>80</v>
      </c>
      <c r="D8" s="4">
        <f>D6-D7</f>
        <v>31389543</v>
      </c>
      <c r="E8" s="23"/>
      <c r="F8" s="1"/>
      <c r="G8" s="1"/>
      <c r="H8" s="5"/>
      <c r="J8" s="28"/>
    </row>
    <row r="9" spans="1:11" s="3" customFormat="1" ht="22.5" customHeight="1">
      <c r="A9" s="77"/>
      <c r="B9" s="79" t="s">
        <v>1</v>
      </c>
      <c r="C9" s="1" t="s">
        <v>78</v>
      </c>
      <c r="D9" s="32">
        <f>'원가 (안전관리비 자동계산)'!D9</f>
        <v>5809546</v>
      </c>
      <c r="E9" s="23"/>
      <c r="F9" s="1"/>
      <c r="G9" s="1"/>
      <c r="H9" s="5"/>
      <c r="J9" s="28"/>
    </row>
    <row r="10" spans="1:11" s="3" customFormat="1" ht="22.5" customHeight="1">
      <c r="A10" s="77"/>
      <c r="B10" s="80"/>
      <c r="C10" s="1" t="s">
        <v>10</v>
      </c>
      <c r="D10" s="4">
        <f>INT(D9*H10)</f>
        <v>563525</v>
      </c>
      <c r="E10" s="23"/>
      <c r="F10" s="1" t="s">
        <v>11</v>
      </c>
      <c r="G10" s="1" t="s">
        <v>12</v>
      </c>
      <c r="H10" s="34">
        <f>I10</f>
        <v>9.7000000000000003E-2</v>
      </c>
      <c r="I10" s="18">
        <f>VLOOKUP(C3,적용기준!A:N,2,FALSE)</f>
        <v>9.7000000000000003E-2</v>
      </c>
      <c r="J10" s="30" t="str">
        <f>IF(H10=I10,"정상","수정")</f>
        <v>정상</v>
      </c>
      <c r="K10" s="10"/>
    </row>
    <row r="11" spans="1:11" s="3" customFormat="1" ht="22.5" customHeight="1">
      <c r="A11" s="77"/>
      <c r="B11" s="81"/>
      <c r="C11" s="1" t="s">
        <v>79</v>
      </c>
      <c r="D11" s="4">
        <f>SUM(D9:D10)</f>
        <v>6373071</v>
      </c>
      <c r="E11" s="23"/>
      <c r="F11" s="1"/>
      <c r="G11" s="1"/>
      <c r="H11" s="5"/>
      <c r="J11" s="30"/>
      <c r="K11" s="10"/>
    </row>
    <row r="12" spans="1:11" s="3" customFormat="1" ht="22.5" customHeight="1">
      <c r="A12" s="77"/>
      <c r="B12" s="79" t="s">
        <v>71</v>
      </c>
      <c r="C12" s="1" t="s">
        <v>70</v>
      </c>
      <c r="D12" s="32">
        <f>'원가 (안전관리비 자동계산)'!D12</f>
        <v>17935</v>
      </c>
      <c r="E12" s="23"/>
      <c r="F12" s="1"/>
      <c r="G12" s="1"/>
      <c r="H12" s="5"/>
      <c r="J12" s="30"/>
      <c r="K12" s="10"/>
    </row>
    <row r="13" spans="1:11" s="3" customFormat="1" ht="22.5" customHeight="1">
      <c r="A13" s="77"/>
      <c r="B13" s="80"/>
      <c r="C13" s="1" t="s">
        <v>27</v>
      </c>
      <c r="D13" s="32">
        <f>'원가 (안전관리비 자동계산)'!D13</f>
        <v>0</v>
      </c>
      <c r="E13" s="23"/>
      <c r="F13" s="1"/>
      <c r="G13" s="1"/>
      <c r="H13" s="5"/>
      <c r="J13" s="30"/>
      <c r="K13" s="10"/>
    </row>
    <row r="14" spans="1:11" s="3" customFormat="1" ht="22.5" customHeight="1">
      <c r="A14" s="77"/>
      <c r="B14" s="80"/>
      <c r="C14" s="1" t="s">
        <v>13</v>
      </c>
      <c r="D14" s="4">
        <f>IF(E14="적용",INT(D11*H14),0)</f>
        <v>248549</v>
      </c>
      <c r="E14" s="33" t="s">
        <v>76</v>
      </c>
      <c r="F14" s="1" t="s">
        <v>14</v>
      </c>
      <c r="G14" s="1" t="s">
        <v>12</v>
      </c>
      <c r="H14" s="34">
        <f>I14</f>
        <v>3.9E-2</v>
      </c>
      <c r="I14" s="18">
        <f>VLOOKUP(C3,적용기준!A:N,5,FALSE)</f>
        <v>3.9E-2</v>
      </c>
      <c r="J14" s="30" t="str">
        <f>IF(H14=I14,"정상","수정")</f>
        <v>정상</v>
      </c>
      <c r="K14" s="9"/>
    </row>
    <row r="15" spans="1:11" s="3" customFormat="1" ht="22.5" customHeight="1">
      <c r="A15" s="77"/>
      <c r="B15" s="80"/>
      <c r="C15" s="1" t="s">
        <v>16</v>
      </c>
      <c r="D15" s="4">
        <f>IF(E15="적용",INT(D11*H15),0)</f>
        <v>55445</v>
      </c>
      <c r="E15" s="33" t="s">
        <v>76</v>
      </c>
      <c r="F15" s="1" t="s">
        <v>14</v>
      </c>
      <c r="G15" s="1" t="s">
        <v>12</v>
      </c>
      <c r="H15" s="34">
        <f>I15</f>
        <v>8.6999999999999994E-3</v>
      </c>
      <c r="I15" s="18">
        <f>VLOOKUP(C3,적용기준!A:N,7,FALSE)</f>
        <v>8.6999999999999994E-3</v>
      </c>
      <c r="J15" s="30" t="str">
        <f>IF(H15=I15,"정상","수정")</f>
        <v>정상</v>
      </c>
      <c r="K15" s="10"/>
    </row>
    <row r="16" spans="1:11" s="3" customFormat="1" ht="22.5" customHeight="1">
      <c r="A16" s="77"/>
      <c r="B16" s="80"/>
      <c r="C16" s="1" t="s">
        <v>15</v>
      </c>
      <c r="D16" s="4">
        <f>IF(E16="미적용",0,+(D8+D9)*H16)</f>
        <v>1089933.3077</v>
      </c>
      <c r="E16" s="33" t="s">
        <v>76</v>
      </c>
      <c r="F16" s="1" t="s">
        <v>28</v>
      </c>
      <c r="G16" s="1" t="s">
        <v>12</v>
      </c>
      <c r="H16" s="34">
        <f>I16</f>
        <v>2.93E-2</v>
      </c>
      <c r="I16" s="18">
        <f>VLOOKUP(C3,적용기준!A:N,4,FALSE)</f>
        <v>2.93E-2</v>
      </c>
      <c r="J16" s="30" t="str">
        <f t="shared" ref="J16:J29" si="0">IF(H16=I16,"정상","수정")</f>
        <v>정상</v>
      </c>
      <c r="K16" s="35" t="str">
        <f>IF(D33&lt;40000000,"미적용대상","적용대상")</f>
        <v>적용대상</v>
      </c>
    </row>
    <row r="17" spans="1:11" s="3" customFormat="1" ht="22.5" customHeight="1">
      <c r="A17" s="77"/>
      <c r="B17" s="80"/>
      <c r="C17" s="1" t="s">
        <v>29</v>
      </c>
      <c r="D17" s="4"/>
      <c r="E17" s="23"/>
      <c r="F17" s="1"/>
      <c r="G17" s="1"/>
      <c r="H17" s="5"/>
      <c r="J17" s="30"/>
      <c r="K17" s="9"/>
    </row>
    <row r="18" spans="1:11" s="3" customFormat="1" ht="22.5" customHeight="1">
      <c r="A18" s="77"/>
      <c r="B18" s="80"/>
      <c r="C18" s="1" t="s">
        <v>30</v>
      </c>
      <c r="D18" s="4">
        <f>IF(E18="적용",INT(D9*H18),0)</f>
        <v>0</v>
      </c>
      <c r="E18" s="33" t="s">
        <v>83</v>
      </c>
      <c r="F18" s="1" t="s">
        <v>31</v>
      </c>
      <c r="G18" s="1" t="s">
        <v>12</v>
      </c>
      <c r="H18" s="34">
        <f t="shared" ref="H18:H25" si="1">I18</f>
        <v>2.3E-2</v>
      </c>
      <c r="I18" s="18">
        <f>VLOOKUP(C3,적용기준!A:N,6,FALSE)</f>
        <v>2.3E-2</v>
      </c>
      <c r="J18" s="30" t="str">
        <f t="shared" si="0"/>
        <v>정상</v>
      </c>
      <c r="K18" s="35" t="str">
        <f>IF(D33&lt;300000000,"미적용대상","적용대상")</f>
        <v>미적용대상</v>
      </c>
    </row>
    <row r="19" spans="1:11" s="3" customFormat="1" ht="22.5" customHeight="1">
      <c r="A19" s="77"/>
      <c r="B19" s="80"/>
      <c r="C19" s="1" t="s">
        <v>32</v>
      </c>
      <c r="D19" s="4">
        <f>IF(E19="적용",INT((D8+D9+D12)*H19),0)</f>
        <v>0</v>
      </c>
      <c r="E19" s="33" t="s">
        <v>83</v>
      </c>
      <c r="F19" s="21" t="s">
        <v>87</v>
      </c>
      <c r="G19" s="1" t="s">
        <v>12</v>
      </c>
      <c r="H19" s="34">
        <f t="shared" si="1"/>
        <v>5.0000000000000001E-3</v>
      </c>
      <c r="I19" s="18">
        <f>VLOOKUP(C3,적용기준!A:N,11,FALSE)</f>
        <v>5.0000000000000001E-3</v>
      </c>
      <c r="J19" s="30" t="str">
        <f t="shared" si="0"/>
        <v>정상</v>
      </c>
      <c r="K19" s="10"/>
    </row>
    <row r="20" spans="1:11" s="3" customFormat="1" ht="22.5" customHeight="1">
      <c r="A20" s="77"/>
      <c r="B20" s="80"/>
      <c r="C20" s="1" t="s">
        <v>33</v>
      </c>
      <c r="D20" s="4">
        <f>IF(E20="적용",INT(D9*H20),0)</f>
        <v>98762</v>
      </c>
      <c r="E20" s="33" t="s">
        <v>76</v>
      </c>
      <c r="F20" s="1" t="s">
        <v>31</v>
      </c>
      <c r="G20" s="1" t="s">
        <v>12</v>
      </c>
      <c r="H20" s="34">
        <f t="shared" si="1"/>
        <v>1.7000000000000001E-2</v>
      </c>
      <c r="I20" s="18">
        <f>VLOOKUP(C3,적용기준!A:N,9,FALSE)</f>
        <v>1.7000000000000001E-2</v>
      </c>
      <c r="J20" s="30" t="str">
        <f t="shared" si="0"/>
        <v>정상</v>
      </c>
      <c r="K20" s="91" t="s">
        <v>92</v>
      </c>
    </row>
    <row r="21" spans="1:11" s="3" customFormat="1" ht="22.5" customHeight="1">
      <c r="A21" s="77"/>
      <c r="B21" s="80"/>
      <c r="C21" s="7" t="s">
        <v>35</v>
      </c>
      <c r="D21" s="4">
        <f>+D20*H21</f>
        <v>6468.9110000000001</v>
      </c>
      <c r="E21" s="23"/>
      <c r="F21" s="1" t="s">
        <v>36</v>
      </c>
      <c r="G21" s="1" t="s">
        <v>12</v>
      </c>
      <c r="H21" s="34">
        <f>I21</f>
        <v>6.5500000000000003E-2</v>
      </c>
      <c r="I21" s="18">
        <f>VLOOKUP(C3,적용기준!A:N,10,FALSE)</f>
        <v>6.5500000000000003E-2</v>
      </c>
      <c r="J21" s="30" t="str">
        <f>IF(H21=I21,"정상","수정")</f>
        <v>정상</v>
      </c>
      <c r="K21" s="91"/>
    </row>
    <row r="22" spans="1:11" s="3" customFormat="1" ht="22.5" customHeight="1">
      <c r="A22" s="77"/>
      <c r="B22" s="80"/>
      <c r="C22" s="1" t="s">
        <v>34</v>
      </c>
      <c r="D22" s="4">
        <f>IF(E22="적용",INT(D9*H22),0)</f>
        <v>144657</v>
      </c>
      <c r="E22" s="33" t="s">
        <v>76</v>
      </c>
      <c r="F22" s="1" t="s">
        <v>31</v>
      </c>
      <c r="G22" s="1" t="s">
        <v>12</v>
      </c>
      <c r="H22" s="34">
        <f t="shared" si="1"/>
        <v>2.4899999999999999E-2</v>
      </c>
      <c r="I22" s="18">
        <f>VLOOKUP(C3,적용기준!A:N,8,FALSE)</f>
        <v>2.4899999999999999E-2</v>
      </c>
      <c r="J22" s="30" t="str">
        <f t="shared" si="0"/>
        <v>정상</v>
      </c>
      <c r="K22" s="91"/>
    </row>
    <row r="23" spans="1:11" s="3" customFormat="1" ht="22.5" customHeight="1">
      <c r="A23" s="77"/>
      <c r="B23" s="80"/>
      <c r="C23" s="1" t="s">
        <v>17</v>
      </c>
      <c r="D23" s="4">
        <f>INT((D8+D11)*H23)</f>
        <v>1812605</v>
      </c>
      <c r="E23" s="23"/>
      <c r="F23" s="1" t="s">
        <v>18</v>
      </c>
      <c r="G23" s="1" t="s">
        <v>12</v>
      </c>
      <c r="H23" s="34">
        <f t="shared" si="1"/>
        <v>4.8000000000000001E-2</v>
      </c>
      <c r="I23" s="18">
        <f>VLOOKUP(C3,적용기준!A:N,3,FALSE)</f>
        <v>4.8000000000000001E-2</v>
      </c>
      <c r="J23" s="30" t="str">
        <f t="shared" si="0"/>
        <v>정상</v>
      </c>
      <c r="K23" s="10"/>
    </row>
    <row r="24" spans="1:11" s="3" customFormat="1" ht="22.5" customHeight="1">
      <c r="A24" s="77"/>
      <c r="B24" s="80"/>
      <c r="C24" s="21" t="s">
        <v>84</v>
      </c>
      <c r="D24" s="4">
        <f>IF(E24="적용",INT((D8+D9+D12)*H24),0)</f>
        <v>0</v>
      </c>
      <c r="E24" s="33" t="s">
        <v>83</v>
      </c>
      <c r="F24" s="21" t="s">
        <v>87</v>
      </c>
      <c r="G24" s="1" t="s">
        <v>12</v>
      </c>
      <c r="H24" s="34">
        <f t="shared" si="1"/>
        <v>8.0999999999999996E-4</v>
      </c>
      <c r="I24" s="18">
        <f>VLOOKUP(C3,적용기준!A:N,12,FALSE)</f>
        <v>8.0999999999999996E-4</v>
      </c>
      <c r="J24" s="30" t="str">
        <f t="shared" si="0"/>
        <v>정상</v>
      </c>
    </row>
    <row r="25" spans="1:11" s="3" customFormat="1" ht="22.5" customHeight="1">
      <c r="A25" s="77"/>
      <c r="B25" s="80"/>
      <c r="C25" s="22" t="s">
        <v>85</v>
      </c>
      <c r="D25" s="4">
        <f>IF(E25="적용",INT((D8+D9+D12)*H25),0)</f>
        <v>0</v>
      </c>
      <c r="E25" s="33" t="s">
        <v>83</v>
      </c>
      <c r="F25" s="21" t="s">
        <v>87</v>
      </c>
      <c r="G25" s="1" t="s">
        <v>12</v>
      </c>
      <c r="H25" s="34">
        <f t="shared" si="1"/>
        <v>6.9999999999999999E-4</v>
      </c>
      <c r="I25" s="18">
        <f>VLOOKUP(C3,적용기준!A:O,15,FALSE)</f>
        <v>6.9999999999999999E-4</v>
      </c>
      <c r="J25" s="30" t="str">
        <f t="shared" si="0"/>
        <v>정상</v>
      </c>
    </row>
    <row r="26" spans="1:11" s="3" customFormat="1" ht="22.5" customHeight="1">
      <c r="A26" s="77"/>
      <c r="B26" s="81"/>
      <c r="C26" s="1" t="s">
        <v>81</v>
      </c>
      <c r="D26" s="4">
        <f>SUM(D12:D25)</f>
        <v>3474355.2187000001</v>
      </c>
      <c r="E26" s="23"/>
      <c r="F26" s="1"/>
      <c r="G26" s="1"/>
      <c r="H26" s="5"/>
      <c r="J26" s="30"/>
    </row>
    <row r="27" spans="1:11" s="3" customFormat="1" ht="22.5" customHeight="1">
      <c r="A27" s="78"/>
      <c r="B27" s="92" t="s">
        <v>19</v>
      </c>
      <c r="C27" s="93"/>
      <c r="D27" s="4">
        <f>+D8+D11+D26</f>
        <v>41236969.218699999</v>
      </c>
      <c r="E27" s="23"/>
      <c r="F27" s="1"/>
      <c r="G27" s="1"/>
      <c r="H27" s="5"/>
      <c r="J27" s="30"/>
    </row>
    <row r="28" spans="1:11" s="3" customFormat="1" ht="22.5" customHeight="1">
      <c r="A28" s="89" t="s">
        <v>82</v>
      </c>
      <c r="B28" s="90"/>
      <c r="C28" s="90"/>
      <c r="D28" s="4">
        <f>INT(D27*H28)</f>
        <v>2474218</v>
      </c>
      <c r="E28" s="23"/>
      <c r="F28" s="1" t="s">
        <v>20</v>
      </c>
      <c r="G28" s="1" t="s">
        <v>12</v>
      </c>
      <c r="H28" s="34">
        <f>I28</f>
        <v>0.06</v>
      </c>
      <c r="I28" s="18">
        <f>VLOOKUP(C3,적용기준!A:N,13,FALSE)</f>
        <v>0.06</v>
      </c>
      <c r="J28" s="30" t="str">
        <f t="shared" si="0"/>
        <v>정상</v>
      </c>
    </row>
    <row r="29" spans="1:11" s="3" customFormat="1" ht="22.5" customHeight="1">
      <c r="A29" s="89" t="s">
        <v>21</v>
      </c>
      <c r="B29" s="90"/>
      <c r="C29" s="90"/>
      <c r="D29" s="4">
        <f>(D11+D26+D28)*H29</f>
        <v>1848246.6328049998</v>
      </c>
      <c r="E29" s="23"/>
      <c r="F29" s="1" t="s">
        <v>22</v>
      </c>
      <c r="G29" s="1" t="s">
        <v>12</v>
      </c>
      <c r="H29" s="34">
        <f>I29</f>
        <v>0.15</v>
      </c>
      <c r="I29" s="18">
        <f>VLOOKUP(C3,적용기준!A:N,14,FALSE)</f>
        <v>0.15</v>
      </c>
      <c r="J29" s="30" t="str">
        <f t="shared" si="0"/>
        <v>정상</v>
      </c>
      <c r="K29" s="6"/>
    </row>
    <row r="30" spans="1:11" s="3" customFormat="1" ht="22.5" customHeight="1">
      <c r="A30" s="89" t="s">
        <v>37</v>
      </c>
      <c r="B30" s="90"/>
      <c r="C30" s="90"/>
      <c r="D30" s="32">
        <f>'원가 (안전관리비 자동계산)'!D38</f>
        <v>343861</v>
      </c>
      <c r="E30" s="23"/>
      <c r="F30" s="1"/>
      <c r="G30" s="1"/>
      <c r="H30" s="5"/>
      <c r="J30" s="29"/>
      <c r="K30" s="6"/>
    </row>
    <row r="31" spans="1:11" s="3" customFormat="1" ht="22.5" customHeight="1">
      <c r="A31" s="89" t="s">
        <v>23</v>
      </c>
      <c r="B31" s="90"/>
      <c r="C31" s="90"/>
      <c r="D31" s="4">
        <f>D27+D28+D29+D30</f>
        <v>45903294.851504996</v>
      </c>
      <c r="E31" s="24"/>
      <c r="F31" s="1"/>
      <c r="G31" s="1"/>
      <c r="H31" s="5"/>
      <c r="J31" s="28"/>
    </row>
    <row r="32" spans="1:11" s="3" customFormat="1" ht="22.5" customHeight="1">
      <c r="A32" s="89" t="s">
        <v>24</v>
      </c>
      <c r="B32" s="90"/>
      <c r="C32" s="90"/>
      <c r="D32" s="4">
        <f>INT(D31*10%)</f>
        <v>4590329</v>
      </c>
      <c r="E32" s="23"/>
      <c r="F32" s="1" t="s">
        <v>25</v>
      </c>
      <c r="G32" s="1" t="s">
        <v>12</v>
      </c>
      <c r="H32" s="5">
        <v>0.1</v>
      </c>
      <c r="J32" s="28"/>
    </row>
    <row r="33" spans="1:10" s="3" customFormat="1" ht="22.5" customHeight="1">
      <c r="A33" s="89" t="s">
        <v>26</v>
      </c>
      <c r="B33" s="90"/>
      <c r="C33" s="90"/>
      <c r="D33" s="17">
        <f>ROUNDDOWN(SUM(D31:D32),-1)</f>
        <v>50493620</v>
      </c>
      <c r="E33" s="26">
        <v>0.87744999999999995</v>
      </c>
      <c r="F33" s="82">
        <f>ROUNDDOWN(D33*E33,-3)</f>
        <v>44305000</v>
      </c>
      <c r="G33" s="82"/>
      <c r="H33" s="83"/>
      <c r="J33" s="28"/>
    </row>
    <row r="34" spans="1:10" s="3" customFormat="1" ht="20.100000000000001" customHeight="1">
      <c r="A34" s="2"/>
      <c r="B34" s="2"/>
      <c r="C34" s="2"/>
      <c r="D34" s="20"/>
      <c r="E34" s="25"/>
      <c r="F34" s="2"/>
      <c r="G34" s="2"/>
      <c r="H34" s="19"/>
      <c r="J34" s="28"/>
    </row>
    <row r="35" spans="1:10">
      <c r="D35" s="8"/>
    </row>
    <row r="36" spans="1:10">
      <c r="D36" s="8"/>
    </row>
    <row r="37" spans="1:10">
      <c r="D37" s="8"/>
    </row>
  </sheetData>
  <sheetProtection selectLockedCells="1"/>
  <mergeCells count="23">
    <mergeCell ref="K20:K22"/>
    <mergeCell ref="C2:H2"/>
    <mergeCell ref="F33:H33"/>
    <mergeCell ref="A32:C32"/>
    <mergeCell ref="A33:C33"/>
    <mergeCell ref="A30:C30"/>
    <mergeCell ref="B6:B8"/>
    <mergeCell ref="B12:B26"/>
    <mergeCell ref="A31:C31"/>
    <mergeCell ref="A1:H1"/>
    <mergeCell ref="A4:C4"/>
    <mergeCell ref="D4:D5"/>
    <mergeCell ref="E4:E5"/>
    <mergeCell ref="F4:H5"/>
    <mergeCell ref="B27:C27"/>
    <mergeCell ref="A2:B2"/>
    <mergeCell ref="D3:H3"/>
    <mergeCell ref="A5:C5"/>
    <mergeCell ref="B9:B11"/>
    <mergeCell ref="A6:A27"/>
    <mergeCell ref="A3:B3"/>
    <mergeCell ref="A28:C28"/>
    <mergeCell ref="A29:C29"/>
  </mergeCells>
  <phoneticPr fontId="2" type="noConversion"/>
  <conditionalFormatting sqref="E1:E14 E16:E20 E22:E65536">
    <cfRule type="cellIs" dxfId="12" priority="14" stopIfTrue="1" operator="equal">
      <formula>"적용"</formula>
    </cfRule>
  </conditionalFormatting>
  <conditionalFormatting sqref="J1:J14 J16:J20 J22:J65536">
    <cfRule type="cellIs" dxfId="11" priority="12" stopIfTrue="1" operator="equal">
      <formula>"수정"</formula>
    </cfRule>
    <cfRule type="cellIs" dxfId="10" priority="13" stopIfTrue="1" operator="equal">
      <formula>"정상"</formula>
    </cfRule>
  </conditionalFormatting>
  <conditionalFormatting sqref="E15">
    <cfRule type="cellIs" dxfId="9" priority="11" stopIfTrue="1" operator="equal">
      <formula>"적용"</formula>
    </cfRule>
  </conditionalFormatting>
  <conditionalFormatting sqref="J15">
    <cfRule type="cellIs" dxfId="8" priority="9" stopIfTrue="1" operator="equal">
      <formula>"수정"</formula>
    </cfRule>
    <cfRule type="cellIs" dxfId="7" priority="10" stopIfTrue="1" operator="equal">
      <formula>"정상"</formula>
    </cfRule>
  </conditionalFormatting>
  <conditionalFormatting sqref="E21">
    <cfRule type="cellIs" dxfId="6" priority="8" stopIfTrue="1" operator="equal">
      <formula>"적용"</formula>
    </cfRule>
  </conditionalFormatting>
  <conditionalFormatting sqref="J21">
    <cfRule type="cellIs" dxfId="5" priority="6" stopIfTrue="1" operator="equal">
      <formula>"수정"</formula>
    </cfRule>
    <cfRule type="cellIs" dxfId="4" priority="7" stopIfTrue="1" operator="equal">
      <formula>"정상"</formula>
    </cfRule>
  </conditionalFormatting>
  <conditionalFormatting sqref="K16">
    <cfRule type="cellIs" dxfId="3" priority="3" stopIfTrue="1" operator="equal">
      <formula>"적용대상"</formula>
    </cfRule>
    <cfRule type="cellIs" dxfId="2" priority="4" stopIfTrue="1" operator="equal">
      <formula>"미적용대상"</formula>
    </cfRule>
  </conditionalFormatting>
  <conditionalFormatting sqref="K18">
    <cfRule type="cellIs" dxfId="1" priority="1" stopIfTrue="1" operator="equal">
      <formula>"적용대상"</formula>
    </cfRule>
    <cfRule type="cellIs" dxfId="0" priority="2" stopIfTrue="1" operator="equal">
      <formula>"미적용대상"</formula>
    </cfRule>
  </conditionalFormatting>
  <dataValidations count="2">
    <dataValidation type="list" allowBlank="1" showInputMessage="1" showErrorMessage="1" sqref="C3">
      <formula1>구분</formula1>
    </dataValidation>
    <dataValidation type="list" allowBlank="1" showInputMessage="1" showErrorMessage="1" sqref="E24:E25 E14:E16 E18:E20 E22">
      <formula1>"적용,미적용"</formula1>
    </dataValidation>
  </dataValidations>
  <printOptions horizontalCentered="1"/>
  <pageMargins left="0.19685039370078741" right="0.19685039370078741" top="0.39370078740157483" bottom="0" header="0.19685039370078741" footer="0.19685039370078741"/>
  <pageSetup paperSize="9" scale="99" orientation="portrait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3.234375" defaultRowHeight="10.15"/>
  <cols>
    <col min="1" max="1" width="8.52734375" style="13" customWidth="1"/>
    <col min="2" max="2" width="7.41015625" style="13" bestFit="1" customWidth="1"/>
    <col min="3" max="3" width="7.1171875" style="13" bestFit="1" customWidth="1"/>
    <col min="4" max="4" width="12.87890625" style="13" bestFit="1" customWidth="1"/>
    <col min="5" max="5" width="9.1171875" style="13" bestFit="1" customWidth="1"/>
    <col min="6" max="6" width="9.87890625" style="13" bestFit="1" customWidth="1"/>
    <col min="7" max="7" width="9.1171875" style="13" bestFit="1" customWidth="1"/>
    <col min="8" max="10" width="18.76171875" style="13" bestFit="1" customWidth="1"/>
    <col min="11" max="11" width="11.52734375" style="13" bestFit="1" customWidth="1"/>
    <col min="12" max="12" width="23.76171875" style="13" bestFit="1" customWidth="1"/>
    <col min="13" max="14" width="9" style="13" bestFit="1" customWidth="1"/>
    <col min="15" max="15" width="23.76171875" style="13" bestFit="1" customWidth="1"/>
    <col min="16" max="16384" width="3.234375" style="13"/>
  </cols>
  <sheetData>
    <row r="1" spans="1:15" s="12" customFormat="1">
      <c r="B1" s="11" t="str">
        <f>원가!D3</f>
        <v>적용기준: 5억미만, 6개월이하 자료임, 그이상 자료는 교육시설과 일위대가표 참조                                     170608</v>
      </c>
    </row>
    <row r="2" spans="1:15" s="10" customFormat="1">
      <c r="A2" s="10" t="s">
        <v>65</v>
      </c>
      <c r="B2" s="10" t="s">
        <v>39</v>
      </c>
      <c r="C2" s="10" t="s">
        <v>40</v>
      </c>
      <c r="D2" s="10" t="s">
        <v>41</v>
      </c>
      <c r="E2" s="10" t="s">
        <v>62</v>
      </c>
      <c r="F2" s="9" t="s">
        <v>42</v>
      </c>
      <c r="G2" s="10" t="s">
        <v>63</v>
      </c>
      <c r="H2" s="9" t="s">
        <v>43</v>
      </c>
      <c r="I2" s="10" t="s">
        <v>44</v>
      </c>
      <c r="J2" s="10" t="s">
        <v>45</v>
      </c>
      <c r="K2" s="10" t="s">
        <v>46</v>
      </c>
      <c r="L2" s="9" t="s">
        <v>64</v>
      </c>
      <c r="M2" s="10" t="s">
        <v>47</v>
      </c>
      <c r="N2" s="9" t="s">
        <v>48</v>
      </c>
      <c r="O2" s="10" t="s">
        <v>86</v>
      </c>
    </row>
    <row r="3" spans="1:15">
      <c r="D3" s="13" t="s">
        <v>49</v>
      </c>
      <c r="E3" s="13" t="s">
        <v>50</v>
      </c>
      <c r="F3" s="13" t="s">
        <v>51</v>
      </c>
      <c r="G3" s="13" t="s">
        <v>50</v>
      </c>
      <c r="H3" s="13" t="s">
        <v>52</v>
      </c>
      <c r="I3" s="13" t="s">
        <v>52</v>
      </c>
      <c r="J3" s="13" t="s">
        <v>52</v>
      </c>
    </row>
    <row r="4" spans="1:15">
      <c r="B4" s="13" t="s">
        <v>53</v>
      </c>
      <c r="C4" s="13" t="s">
        <v>54</v>
      </c>
      <c r="D4" s="13" t="s">
        <v>55</v>
      </c>
      <c r="E4" s="13" t="s">
        <v>56</v>
      </c>
      <c r="F4" s="13" t="s">
        <v>57</v>
      </c>
      <c r="G4" s="13" t="s">
        <v>56</v>
      </c>
      <c r="H4" s="13" t="s">
        <v>53</v>
      </c>
      <c r="I4" s="13" t="s">
        <v>53</v>
      </c>
      <c r="J4" s="13" t="s">
        <v>58</v>
      </c>
      <c r="K4" s="13" t="s">
        <v>59</v>
      </c>
      <c r="L4" s="13" t="s">
        <v>59</v>
      </c>
      <c r="M4" s="13" t="s">
        <v>60</v>
      </c>
      <c r="N4" s="13" t="s">
        <v>61</v>
      </c>
      <c r="O4" s="13" t="s">
        <v>90</v>
      </c>
    </row>
    <row r="5" spans="1:15">
      <c r="A5" s="13" t="s">
        <v>72</v>
      </c>
      <c r="B5" s="15">
        <v>9.5000000000000001E-2</v>
      </c>
      <c r="C5" s="15">
        <v>5.6000000000000001E-2</v>
      </c>
      <c r="D5" s="15">
        <v>2.4799999999999999E-2</v>
      </c>
      <c r="E5" s="15">
        <v>3.6999999999999998E-2</v>
      </c>
      <c r="F5" s="15">
        <v>2.3E-2</v>
      </c>
      <c r="G5" s="15">
        <v>7.9000000000000008E-3</v>
      </c>
      <c r="H5" s="15">
        <v>2.4899999999999999E-2</v>
      </c>
      <c r="I5" s="15">
        <v>1.7000000000000001E-2</v>
      </c>
      <c r="J5" s="15">
        <v>6.5500000000000003E-2</v>
      </c>
      <c r="K5" s="15">
        <v>5.0000000000000001E-3</v>
      </c>
      <c r="L5" s="15">
        <v>6.9999999999999999E-4</v>
      </c>
      <c r="M5" s="16">
        <v>0.06</v>
      </c>
      <c r="N5" s="16">
        <v>0.15</v>
      </c>
    </row>
    <row r="6" spans="1:15">
      <c r="A6" s="13" t="s">
        <v>73</v>
      </c>
      <c r="B6" s="15">
        <v>8.8999999999999996E-2</v>
      </c>
      <c r="C6" s="15">
        <v>5.3999999999999999E-2</v>
      </c>
      <c r="D6" s="15">
        <v>2.4799999999999999E-2</v>
      </c>
      <c r="E6" s="15">
        <v>3.6999999999999998E-2</v>
      </c>
      <c r="F6" s="15">
        <v>2.3E-2</v>
      </c>
      <c r="G6" s="15">
        <v>7.9000000000000008E-3</v>
      </c>
      <c r="H6" s="15">
        <v>2.4899999999999999E-2</v>
      </c>
      <c r="I6" s="15">
        <v>1.7000000000000001E-2</v>
      </c>
      <c r="J6" s="15">
        <v>6.5500000000000003E-2</v>
      </c>
      <c r="K6" s="15">
        <v>5.0000000000000001E-3</v>
      </c>
      <c r="L6" s="15">
        <v>6.9999999999999999E-4</v>
      </c>
      <c r="M6" s="16">
        <v>0.06</v>
      </c>
      <c r="N6" s="16">
        <v>0.15</v>
      </c>
    </row>
    <row r="7" spans="1:15">
      <c r="A7" s="13" t="s">
        <v>38</v>
      </c>
      <c r="B7" s="15">
        <v>8.8999999999999996E-2</v>
      </c>
      <c r="C7" s="15">
        <v>5.3999999999999999E-2</v>
      </c>
      <c r="D7" s="15">
        <v>2.93E-2</v>
      </c>
      <c r="E7" s="15">
        <v>3.7999999999999999E-2</v>
      </c>
      <c r="F7" s="15">
        <v>2.3E-2</v>
      </c>
      <c r="G7" s="15">
        <v>8.6999999999999994E-3</v>
      </c>
      <c r="H7" s="15">
        <v>2.4899999999999999E-2</v>
      </c>
      <c r="I7" s="15">
        <v>1.7000000000000001E-2</v>
      </c>
      <c r="J7" s="15">
        <v>6.5500000000000003E-2</v>
      </c>
      <c r="K7" s="15">
        <v>5.0000000000000001E-3</v>
      </c>
      <c r="L7" s="15">
        <v>8.0999999999999996E-4</v>
      </c>
      <c r="M7" s="16">
        <v>0.06</v>
      </c>
      <c r="N7" s="16">
        <v>0.15</v>
      </c>
    </row>
    <row r="8" spans="1:15">
      <c r="A8" s="13" t="s">
        <v>66</v>
      </c>
      <c r="B8" s="15">
        <v>9.0999999999999998E-2</v>
      </c>
      <c r="C8" s="15">
        <v>5.0999999999999997E-2</v>
      </c>
      <c r="D8" s="15">
        <v>2.93E-2</v>
      </c>
      <c r="E8" s="15">
        <v>3.7999999999999999E-2</v>
      </c>
      <c r="F8" s="15">
        <v>2.3E-2</v>
      </c>
      <c r="G8" s="15">
        <v>8.6999999999999994E-3</v>
      </c>
      <c r="H8" s="15">
        <v>2.4899999999999999E-2</v>
      </c>
      <c r="I8" s="15">
        <v>1.7000000000000001E-2</v>
      </c>
      <c r="J8" s="15">
        <v>6.5500000000000003E-2</v>
      </c>
      <c r="K8" s="15">
        <v>5.0000000000000001E-3</v>
      </c>
      <c r="L8" s="15">
        <v>8.0999999999999996E-4</v>
      </c>
      <c r="M8" s="16">
        <v>0.06</v>
      </c>
      <c r="N8" s="16">
        <v>0.15</v>
      </c>
    </row>
    <row r="9" spans="1:15">
      <c r="A9" s="13" t="s">
        <v>67</v>
      </c>
      <c r="B9" s="15">
        <v>9.0999999999999998E-2</v>
      </c>
      <c r="C9" s="15">
        <v>5.0999999999999997E-2</v>
      </c>
      <c r="D9" s="15">
        <v>2.93E-2</v>
      </c>
      <c r="E9" s="15">
        <v>3.7999999999999999E-2</v>
      </c>
      <c r="F9" s="15">
        <v>2.3E-2</v>
      </c>
      <c r="G9" s="15">
        <v>8.6999999999999994E-3</v>
      </c>
      <c r="H9" s="15">
        <v>2.4899999999999999E-2</v>
      </c>
      <c r="I9" s="15">
        <v>1.7000000000000001E-2</v>
      </c>
      <c r="J9" s="15">
        <v>6.5500000000000003E-2</v>
      </c>
      <c r="K9" s="15">
        <v>5.0000000000000001E-3</v>
      </c>
      <c r="L9" s="15">
        <v>8.0999999999999996E-4</v>
      </c>
      <c r="M9" s="16">
        <v>0.06</v>
      </c>
      <c r="N9" s="16">
        <v>0.15</v>
      </c>
    </row>
    <row r="10" spans="1:15">
      <c r="A10" s="13" t="s">
        <v>75</v>
      </c>
      <c r="B10" s="15">
        <v>9.6000000000000002E-2</v>
      </c>
      <c r="C10" s="15">
        <v>5.1999999999999998E-2</v>
      </c>
      <c r="D10" s="15">
        <v>2.93E-2</v>
      </c>
      <c r="E10" s="15">
        <v>3.7999999999999999E-2</v>
      </c>
      <c r="F10" s="15">
        <v>2.3E-2</v>
      </c>
      <c r="G10" s="15">
        <v>8.6999999999999994E-3</v>
      </c>
      <c r="H10" s="15">
        <v>2.4899999999999999E-2</v>
      </c>
      <c r="I10" s="15">
        <v>1.7000000000000001E-2</v>
      </c>
      <c r="J10" s="15">
        <v>6.5500000000000003E-2</v>
      </c>
      <c r="K10" s="15">
        <v>5.0000000000000001E-3</v>
      </c>
      <c r="L10" s="15">
        <v>8.0999999999999996E-4</v>
      </c>
      <c r="M10" s="16">
        <v>0.06</v>
      </c>
      <c r="N10" s="16">
        <v>0.15</v>
      </c>
    </row>
    <row r="11" spans="1:15">
      <c r="A11" s="13" t="s">
        <v>77</v>
      </c>
      <c r="B11" s="15">
        <v>9.6000000000000002E-2</v>
      </c>
      <c r="C11" s="15">
        <v>5.1999999999999998E-2</v>
      </c>
      <c r="D11" s="15">
        <v>2.93E-2</v>
      </c>
      <c r="E11" s="15">
        <v>3.7999999999999999E-2</v>
      </c>
      <c r="F11" s="15">
        <v>2.3E-2</v>
      </c>
      <c r="G11" s="15">
        <v>8.6999999999999994E-3</v>
      </c>
      <c r="H11" s="15">
        <v>2.4899999999999999E-2</v>
      </c>
      <c r="I11" s="15">
        <v>1.7000000000000001E-2</v>
      </c>
      <c r="J11" s="15">
        <v>6.5500000000000003E-2</v>
      </c>
      <c r="K11" s="15">
        <v>5.0000000000000001E-3</v>
      </c>
      <c r="L11" s="15">
        <v>8.0999999999999996E-4</v>
      </c>
      <c r="M11" s="16">
        <v>0.06</v>
      </c>
      <c r="N11" s="16">
        <v>0.15</v>
      </c>
      <c r="O11" s="15">
        <v>6.9999999999999999E-4</v>
      </c>
    </row>
    <row r="12" spans="1:15">
      <c r="A12" s="13" t="s">
        <v>88</v>
      </c>
      <c r="B12" s="15">
        <v>9.9000000000000005E-2</v>
      </c>
      <c r="C12" s="15">
        <v>0.05</v>
      </c>
      <c r="D12" s="15">
        <v>2.93E-2</v>
      </c>
      <c r="E12" s="15">
        <v>3.7999999999999999E-2</v>
      </c>
      <c r="F12" s="15">
        <v>2.3E-2</v>
      </c>
      <c r="G12" s="15">
        <v>8.6999999999999994E-3</v>
      </c>
      <c r="H12" s="15">
        <v>2.4899999999999999E-2</v>
      </c>
      <c r="I12" s="15">
        <v>1.7000000000000001E-2</v>
      </c>
      <c r="J12" s="15">
        <v>6.5500000000000003E-2</v>
      </c>
      <c r="K12" s="15">
        <v>5.0000000000000001E-3</v>
      </c>
      <c r="L12" s="15">
        <v>8.0999999999999996E-4</v>
      </c>
      <c r="M12" s="16">
        <v>0.06</v>
      </c>
      <c r="N12" s="16">
        <v>0.15</v>
      </c>
    </row>
    <row r="13" spans="1:15">
      <c r="A13" s="13" t="s">
        <v>89</v>
      </c>
      <c r="B13" s="27">
        <v>9.7000000000000003E-2</v>
      </c>
      <c r="C13" s="27">
        <v>4.8000000000000001E-2</v>
      </c>
      <c r="D13" s="15">
        <v>2.93E-2</v>
      </c>
      <c r="E13" s="27">
        <v>3.9E-2</v>
      </c>
      <c r="F13" s="15">
        <v>2.3E-2</v>
      </c>
      <c r="G13" s="15">
        <v>8.6999999999999994E-3</v>
      </c>
      <c r="H13" s="15">
        <v>2.4899999999999999E-2</v>
      </c>
      <c r="I13" s="15">
        <v>1.7000000000000001E-2</v>
      </c>
      <c r="J13" s="15">
        <v>6.5500000000000003E-2</v>
      </c>
      <c r="K13" s="15">
        <v>5.0000000000000001E-3</v>
      </c>
      <c r="L13" s="15">
        <v>8.0999999999999996E-4</v>
      </c>
      <c r="M13" s="16">
        <v>0.06</v>
      </c>
      <c r="N13" s="16">
        <v>0.15</v>
      </c>
      <c r="O13" s="15">
        <v>6.9999999999999999E-4</v>
      </c>
    </row>
  </sheetData>
  <phoneticPr fontId="2" type="noConversion"/>
  <pageMargins left="0.7" right="0.7" top="0.75" bottom="0.75" header="0.3" footer="0.3"/>
  <pageSetup paperSize="9"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 (안전관리비 자동계산)</vt:lpstr>
      <vt:lpstr>원가</vt:lpstr>
      <vt:lpstr>적용기준</vt:lpstr>
      <vt:lpstr>원가!Print_Area</vt:lpstr>
      <vt:lpstr>'원가 (안전관리비 자동계산)'!Print_Area</vt:lpstr>
      <vt:lpstr>구분</vt:lpstr>
    </vt:vector>
  </TitlesOfParts>
  <Company>daegu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한울</dc:creator>
  <cp:lastModifiedBy>hanul</cp:lastModifiedBy>
  <cp:lastPrinted>2017-07-07T20:17:49Z</cp:lastPrinted>
  <dcterms:created xsi:type="dcterms:W3CDTF">2009-05-21T12:04:53Z</dcterms:created>
  <dcterms:modified xsi:type="dcterms:W3CDTF">2017-07-07T20:19:34Z</dcterms:modified>
</cp:coreProperties>
</file>